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D495" lockStructure="1"/>
  <bookViews>
    <workbookView xWindow="120" yWindow="75" windowWidth="1980" windowHeight="5955"/>
  </bookViews>
  <sheets>
    <sheet name="AdjTool" sheetId="1" r:id="rId1"/>
    <sheet name="JobDeptList" sheetId="2" state="hidden" r:id="rId2"/>
  </sheets>
  <definedNames>
    <definedName name="_301">JobDeptList!$B$4:$B$9</definedName>
    <definedName name="_303">JobDeptList!$C$4:$C$10</definedName>
    <definedName name="_304">JobDeptList!$D$4:$D$10</definedName>
    <definedName name="_306">JobDeptList!$E$4:$E$10</definedName>
    <definedName name="_309">JobDeptList!$F$4:$F$10</definedName>
    <definedName name="_311">JobDeptList!$G$4:$G$10</definedName>
    <definedName name="_315">JobDeptList!$H$4:$H$10</definedName>
    <definedName name="_316">JobDeptList!$I$4:$I$10</definedName>
    <definedName name="_328">JobDeptList!$J$4:$J$10</definedName>
    <definedName name="_329">JobDeptList!$K$4:$K$10</definedName>
    <definedName name="_330">JobDeptList!$L$4:$L$10</definedName>
    <definedName name="_333">JobDeptList!$M$4:$M$10</definedName>
    <definedName name="_339">JobDeptList!$N$4:$N$10</definedName>
    <definedName name="_341">JobDeptList!$O$4:$O$10</definedName>
    <definedName name="Admin">JobDeptList!$P$4:$P$9</definedName>
    <definedName name="DeptList">JobDeptList!$B$1:$Q$1</definedName>
    <definedName name="DeptName">JobDeptList!$B$3:$Q$3</definedName>
    <definedName name="Options">JobDeptList!$B$14:$B$16</definedName>
    <definedName name="_xlnm.Print_Area" localSheetId="0">AdjTool!$B$1:$N$42</definedName>
    <definedName name="Service">JobDeptList!$Q$4:$Q$10</definedName>
  </definedNames>
  <calcPr calcId="145621"/>
</workbook>
</file>

<file path=xl/calcChain.xml><?xml version="1.0" encoding="utf-8"?>
<calcChain xmlns="http://schemas.openxmlformats.org/spreadsheetml/2006/main">
  <c r="AC21" i="1" l="1"/>
  <c r="P21" i="1"/>
  <c r="O21" i="1"/>
  <c r="L42" i="1"/>
  <c r="L41" i="1"/>
  <c r="L40" i="1"/>
  <c r="L39" i="1"/>
  <c r="L38" i="1"/>
  <c r="L37" i="1"/>
  <c r="L36" i="1"/>
  <c r="L35" i="1"/>
  <c r="L34" i="1"/>
  <c r="O34" i="1" l="1"/>
  <c r="O35" i="1"/>
  <c r="O36" i="1"/>
  <c r="O37" i="1"/>
  <c r="O38" i="1"/>
  <c r="O39" i="1"/>
  <c r="O40" i="1"/>
  <c r="O41" i="1"/>
  <c r="O42" i="1"/>
  <c r="AD34" i="1"/>
  <c r="AE34" i="1"/>
  <c r="AF34" i="1"/>
  <c r="AD35" i="1"/>
  <c r="AE35" i="1"/>
  <c r="AF35" i="1"/>
  <c r="AD36" i="1"/>
  <c r="AE36" i="1"/>
  <c r="AF36" i="1"/>
  <c r="AD37" i="1"/>
  <c r="AE37" i="1"/>
  <c r="AF37" i="1"/>
  <c r="AD38" i="1"/>
  <c r="AE38" i="1"/>
  <c r="AF38" i="1"/>
  <c r="AD39" i="1"/>
  <c r="AE39" i="1"/>
  <c r="AF39" i="1"/>
  <c r="AD40" i="1"/>
  <c r="AE40" i="1"/>
  <c r="AF40" i="1"/>
  <c r="AD41" i="1"/>
  <c r="AE41" i="1"/>
  <c r="AF41" i="1"/>
  <c r="AD42" i="1"/>
  <c r="AE42" i="1"/>
  <c r="AF42" i="1"/>
  <c r="AF33" i="1"/>
  <c r="AE33" i="1"/>
  <c r="AD33" i="1"/>
  <c r="W33" i="1"/>
  <c r="AF23" i="1"/>
  <c r="AF24" i="1"/>
  <c r="AF25" i="1"/>
  <c r="AF26" i="1"/>
  <c r="AF27" i="1"/>
  <c r="AF28" i="1"/>
  <c r="AF29" i="1"/>
  <c r="AF30" i="1"/>
  <c r="AF31" i="1"/>
  <c r="AF22" i="1"/>
  <c r="AE22" i="1"/>
  <c r="AE31" i="1"/>
  <c r="AE30" i="1"/>
  <c r="AE29" i="1"/>
  <c r="AE28" i="1"/>
  <c r="AE27" i="1"/>
  <c r="AE26" i="1"/>
  <c r="AE25" i="1"/>
  <c r="AE24" i="1"/>
  <c r="AE23" i="1"/>
  <c r="AD22" i="1"/>
  <c r="AD24" i="1"/>
  <c r="AD25" i="1"/>
  <c r="AD26" i="1"/>
  <c r="AD27" i="1"/>
  <c r="AD28" i="1"/>
  <c r="AD29" i="1"/>
  <c r="AD30" i="1"/>
  <c r="AD31" i="1"/>
  <c r="AD23" i="1"/>
  <c r="P31" i="1"/>
  <c r="P28" i="1"/>
  <c r="P29" i="1"/>
  <c r="P30" i="1"/>
  <c r="AC29" i="1" l="1"/>
  <c r="AA29" i="1" s="1"/>
  <c r="AC25" i="1"/>
  <c r="AA25" i="1" s="1"/>
  <c r="AC31" i="1"/>
  <c r="O31" i="1" s="1"/>
  <c r="AC27" i="1"/>
  <c r="O27" i="1" s="1"/>
  <c r="AC30" i="1"/>
  <c r="O30" i="1" s="1"/>
  <c r="AC26" i="1"/>
  <c r="O26" i="1" s="1"/>
  <c r="AC33" i="1"/>
  <c r="AC41" i="1"/>
  <c r="AC37" i="1"/>
  <c r="AC38" i="1"/>
  <c r="AC39" i="1"/>
  <c r="AC23" i="1"/>
  <c r="O23" i="1" s="1"/>
  <c r="AC28" i="1"/>
  <c r="AA28" i="1" s="1"/>
  <c r="AC24" i="1"/>
  <c r="O24" i="1" s="1"/>
  <c r="AC40" i="1"/>
  <c r="AC36" i="1"/>
  <c r="AC42" i="1"/>
  <c r="AC35" i="1"/>
  <c r="AC34" i="1"/>
  <c r="AC22" i="1"/>
  <c r="O25" i="1" l="1"/>
  <c r="AA26" i="1"/>
  <c r="O22" i="1"/>
  <c r="O29" i="1"/>
  <c r="AA27" i="1"/>
  <c r="AA30" i="1"/>
  <c r="AA31" i="1"/>
  <c r="O28" i="1"/>
  <c r="O33" i="1" l="1"/>
  <c r="AI31" i="1"/>
  <c r="P23" i="1"/>
  <c r="P24" i="1"/>
  <c r="P25" i="1"/>
  <c r="P26" i="1"/>
  <c r="P27" i="1"/>
  <c r="P22" i="1"/>
  <c r="T22" i="1"/>
  <c r="U22" i="1" s="1"/>
  <c r="T31" i="1" l="1"/>
  <c r="R31" i="1"/>
  <c r="S31" i="1" s="1"/>
  <c r="Q31" i="1"/>
  <c r="T30" i="1"/>
  <c r="R30" i="1"/>
  <c r="S30" i="1" s="1"/>
  <c r="Q30" i="1"/>
  <c r="T29" i="1"/>
  <c r="R29" i="1"/>
  <c r="S29" i="1" s="1"/>
  <c r="Q29" i="1"/>
  <c r="T28" i="1"/>
  <c r="R28" i="1"/>
  <c r="S28" i="1" s="1"/>
  <c r="Q28" i="1"/>
  <c r="T27" i="1"/>
  <c r="R27" i="1"/>
  <c r="S27" i="1" s="1"/>
  <c r="Q27" i="1"/>
  <c r="T26" i="1"/>
  <c r="R26" i="1"/>
  <c r="S26" i="1" s="1"/>
  <c r="Q26" i="1"/>
  <c r="T25" i="1"/>
  <c r="R25" i="1"/>
  <c r="S25" i="1" s="1"/>
  <c r="Q25" i="1"/>
  <c r="T24" i="1"/>
  <c r="T23" i="1"/>
  <c r="W34" i="1"/>
  <c r="Q24" i="1" s="1"/>
  <c r="X34" i="1"/>
  <c r="W35" i="1"/>
  <c r="N35" i="1" s="1"/>
  <c r="X35" i="1"/>
  <c r="W36" i="1"/>
  <c r="N36" i="1" s="1"/>
  <c r="X36" i="1"/>
  <c r="W37" i="1"/>
  <c r="N37" i="1" s="1"/>
  <c r="X37" i="1"/>
  <c r="W38" i="1"/>
  <c r="N38" i="1" s="1"/>
  <c r="X38" i="1"/>
  <c r="W39" i="1"/>
  <c r="N39" i="1" s="1"/>
  <c r="X39" i="1"/>
  <c r="W40" i="1"/>
  <c r="N40" i="1" s="1"/>
  <c r="X40" i="1"/>
  <c r="W41" i="1"/>
  <c r="N41" i="1" s="1"/>
  <c r="X41" i="1"/>
  <c r="W42" i="1"/>
  <c r="N42" i="1" s="1"/>
  <c r="X42" i="1"/>
  <c r="R24" i="1" l="1"/>
  <c r="S24" i="1" s="1"/>
  <c r="Q42" i="1"/>
  <c r="S42" i="1" s="1"/>
  <c r="Q41" i="1"/>
  <c r="S41" i="1" s="1"/>
  <c r="Q37" i="1"/>
  <c r="S37" i="1" s="1"/>
  <c r="Q40" i="1"/>
  <c r="S40" i="1" s="1"/>
  <c r="Q36" i="1"/>
  <c r="S36" i="1" s="1"/>
  <c r="Q38" i="1"/>
  <c r="S38" i="1" s="1"/>
  <c r="Q39" i="1"/>
  <c r="S39" i="1" s="1"/>
  <c r="Q34" i="1"/>
  <c r="V27" i="1"/>
  <c r="V26" i="1"/>
  <c r="V30" i="1"/>
  <c r="V25" i="1"/>
  <c r="V29" i="1"/>
  <c r="V31" i="1"/>
  <c r="V24" i="1"/>
  <c r="V28" i="1"/>
  <c r="Q35" i="1"/>
  <c r="S35" i="1" s="1"/>
  <c r="U23" i="1"/>
  <c r="U25" i="1"/>
  <c r="U27" i="1"/>
  <c r="U29" i="1"/>
  <c r="U31" i="1"/>
  <c r="U24" i="1"/>
  <c r="U26" i="1"/>
  <c r="U28" i="1"/>
  <c r="U30" i="1"/>
  <c r="Z31" i="1" l="1"/>
  <c r="Z27" i="1"/>
  <c r="Z26" i="1"/>
  <c r="Z28" i="1"/>
  <c r="Z29" i="1"/>
  <c r="Z30" i="1"/>
  <c r="S34" i="1"/>
  <c r="L33" i="1" l="1"/>
  <c r="L31" i="1"/>
  <c r="L30" i="1"/>
  <c r="L29" i="1"/>
  <c r="L28" i="1"/>
  <c r="L27" i="1"/>
  <c r="L26" i="1"/>
  <c r="L25" i="1"/>
  <c r="L24" i="1"/>
  <c r="L23" i="1"/>
  <c r="L22" i="1"/>
  <c r="L21" i="1"/>
  <c r="X33" i="1"/>
  <c r="C3" i="2"/>
  <c r="D3" i="2"/>
  <c r="E3" i="2"/>
  <c r="F3" i="2"/>
  <c r="G3" i="2"/>
  <c r="H3" i="2"/>
  <c r="I3" i="2"/>
  <c r="J3" i="2"/>
  <c r="K3" i="2"/>
  <c r="L3" i="2"/>
  <c r="M3" i="2"/>
  <c r="N3" i="2"/>
  <c r="O3" i="2"/>
  <c r="B3" i="2"/>
  <c r="AI30" i="1"/>
  <c r="AI27" i="1" l="1"/>
  <c r="AI28" i="1"/>
  <c r="AI29" i="1"/>
  <c r="AI21" i="1"/>
  <c r="AI26" i="1"/>
  <c r="AI25" i="1"/>
  <c r="Q22" i="1"/>
  <c r="V22" i="1" s="1"/>
  <c r="Q33" i="1"/>
  <c r="X24" i="1" s="1"/>
  <c r="AG24" i="1" s="1"/>
  <c r="AH24" i="1" s="1"/>
  <c r="R22" i="1"/>
  <c r="S22" i="1" s="1"/>
  <c r="AI24" i="1"/>
  <c r="AI23" i="1"/>
  <c r="X30" i="1"/>
  <c r="AG30" i="1" s="1"/>
  <c r="AH30" i="1" s="1"/>
  <c r="N30" i="1"/>
  <c r="W30" i="1"/>
  <c r="N27" i="1"/>
  <c r="X27" i="1"/>
  <c r="AG27" i="1" s="1"/>
  <c r="AH27" i="1" s="1"/>
  <c r="W27" i="1"/>
  <c r="W28" i="1"/>
  <c r="X28" i="1"/>
  <c r="AG28" i="1" s="1"/>
  <c r="AH28" i="1" s="1"/>
  <c r="N28" i="1"/>
  <c r="X29" i="1"/>
  <c r="AG29" i="1" s="1"/>
  <c r="AH29" i="1" s="1"/>
  <c r="W29" i="1"/>
  <c r="N29" i="1"/>
  <c r="N31" i="1"/>
  <c r="X31" i="1"/>
  <c r="AG31" i="1" s="1"/>
  <c r="AH31" i="1" s="1"/>
  <c r="W31" i="1"/>
  <c r="AI22" i="1"/>
  <c r="N25" i="1"/>
  <c r="W25" i="1"/>
  <c r="Z25" i="1" s="1"/>
  <c r="X25" i="1"/>
  <c r="AG25" i="1" s="1"/>
  <c r="AH25" i="1" s="1"/>
  <c r="N26" i="1"/>
  <c r="W26" i="1"/>
  <c r="X26" i="1"/>
  <c r="AG26" i="1" s="1"/>
  <c r="AH26" i="1" s="1"/>
  <c r="X23" i="1"/>
  <c r="AG23" i="1" s="1"/>
  <c r="AH23" i="1" s="1"/>
  <c r="R23" i="1"/>
  <c r="S23" i="1" s="1"/>
  <c r="Q23" i="1"/>
  <c r="S33" i="1" l="1"/>
  <c r="X22" i="1"/>
  <c r="W23" i="1"/>
  <c r="W24" i="1"/>
  <c r="AA24" i="1" s="1"/>
  <c r="V23" i="1"/>
  <c r="AA23" i="1" l="1"/>
  <c r="Z23" i="1" s="1"/>
  <c r="Z24" i="1"/>
  <c r="W22" i="1"/>
  <c r="AG22" i="1"/>
  <c r="AH22" i="1" s="1"/>
  <c r="AA22" i="1" l="1"/>
  <c r="Z22" i="1" l="1"/>
  <c r="X21" i="1" s="1"/>
  <c r="AG21" i="1" s="1"/>
  <c r="AH21" i="1" l="1"/>
  <c r="AA21" i="1" s="1"/>
  <c r="N24" i="1" s="1"/>
  <c r="AB26" i="1" l="1"/>
  <c r="AB22" i="1"/>
  <c r="AB28" i="1"/>
  <c r="N21" i="1"/>
  <c r="AB25" i="1"/>
  <c r="AB31" i="1"/>
  <c r="N23" i="1"/>
  <c r="AB23" i="1"/>
  <c r="AB27" i="1"/>
  <c r="N22" i="1"/>
  <c r="N34" i="1"/>
  <c r="AB24" i="1"/>
  <c r="N33" i="1" s="1"/>
  <c r="AB29" i="1"/>
  <c r="AB30" i="1"/>
</calcChain>
</file>

<file path=xl/sharedStrings.xml><?xml version="1.0" encoding="utf-8"?>
<sst xmlns="http://schemas.openxmlformats.org/spreadsheetml/2006/main" count="277" uniqueCount="205">
  <si>
    <t>Hours</t>
  </si>
  <si>
    <t>All Labor</t>
  </si>
  <si>
    <t>Store</t>
  </si>
  <si>
    <t>Dept</t>
  </si>
  <si>
    <t>Job</t>
  </si>
  <si>
    <t>Checker</t>
  </si>
  <si>
    <t>Frozen</t>
  </si>
  <si>
    <t>Production</t>
  </si>
  <si>
    <t>PROTECT &amp; HIDE</t>
  </si>
  <si>
    <t>Hours Options</t>
  </si>
  <si>
    <t>Job Adjustments</t>
  </si>
  <si>
    <t>301 Grocery</t>
  </si>
  <si>
    <t>303 Liquor</t>
  </si>
  <si>
    <t>304 Pharmacy</t>
  </si>
  <si>
    <t>306 Food Service</t>
  </si>
  <si>
    <t>309 Deli</t>
  </si>
  <si>
    <t>311 GMHBC</t>
  </si>
  <si>
    <t>315 Floral</t>
  </si>
  <si>
    <t>316 Bakery</t>
  </si>
  <si>
    <t>328 Coffee Bar</t>
  </si>
  <si>
    <t>329 Produce</t>
  </si>
  <si>
    <t>330 Seafood</t>
  </si>
  <si>
    <t>333 Meat</t>
  </si>
  <si>
    <t>339 Fuel</t>
  </si>
  <si>
    <t>341 Juice Bar</t>
  </si>
  <si>
    <t>347 FE Admin</t>
  </si>
  <si>
    <t>347 FE Service</t>
  </si>
  <si>
    <r>
      <t xml:space="preserve">
Dept 
Adjustments
                            </t>
    </r>
    <r>
      <rPr>
        <b/>
        <sz val="12"/>
        <color indexed="8"/>
        <rFont val="Calibri"/>
        <family val="2"/>
      </rPr>
      <t xml:space="preserve">   Scheduled Job</t>
    </r>
  </si>
  <si>
    <t>Dairy</t>
  </si>
  <si>
    <t>Liquor Clerk</t>
  </si>
  <si>
    <t>Patient Care Supv</t>
  </si>
  <si>
    <t>China Express</t>
  </si>
  <si>
    <t>Cheese Specialist</t>
  </si>
  <si>
    <t>GMHBC Clerk</t>
  </si>
  <si>
    <t>Floral Clerk</t>
  </si>
  <si>
    <t>Bakers Helper</t>
  </si>
  <si>
    <t>Coffee Clerk</t>
  </si>
  <si>
    <t>Produce Clerk</t>
  </si>
  <si>
    <t>Seafood Clerk</t>
  </si>
  <si>
    <t>Meat Clerk</t>
  </si>
  <si>
    <t>Fuel Ambassador</t>
  </si>
  <si>
    <t>Juice Clerk</t>
  </si>
  <si>
    <t>Bookkeeper</t>
  </si>
  <si>
    <t>Day Stock</t>
  </si>
  <si>
    <t>Liquor Manager</t>
  </si>
  <si>
    <t>Patient Care Tech</t>
  </si>
  <si>
    <t>Food Service Clerk</t>
  </si>
  <si>
    <t>Deli Clerk</t>
  </si>
  <si>
    <t>GMHBC Manager</t>
  </si>
  <si>
    <t>Floral Manager</t>
  </si>
  <si>
    <t>Bakery Manager</t>
  </si>
  <si>
    <t>Coffee Manager</t>
  </si>
  <si>
    <t>Produce Manager</t>
  </si>
  <si>
    <t>Seafood Manager</t>
  </si>
  <si>
    <t>Meat Cutter</t>
  </si>
  <si>
    <t>Fuel Clerk</t>
  </si>
  <si>
    <t>Juice Manager</t>
  </si>
  <si>
    <t>File Maintenance</t>
  </si>
  <si>
    <t>Checker SCO</t>
  </si>
  <si>
    <t>Wine Steward</t>
  </si>
  <si>
    <t>Pharmacist</t>
  </si>
  <si>
    <t>Bakery Sanitation</t>
  </si>
  <si>
    <t>Produce Sanitation</t>
  </si>
  <si>
    <t>Meat Manager</t>
  </si>
  <si>
    <t>Fuel Manager</t>
  </si>
  <si>
    <t>ICC BDR</t>
  </si>
  <si>
    <t>Courtesy Clerk</t>
  </si>
  <si>
    <t>Pharmacy Clerk</t>
  </si>
  <si>
    <t>Deli Manager</t>
  </si>
  <si>
    <t>Decorator</t>
  </si>
  <si>
    <t>Management</t>
  </si>
  <si>
    <t>Night Crew Manager</t>
  </si>
  <si>
    <t>Pharmacy Manager</t>
  </si>
  <si>
    <t>Porter</t>
  </si>
  <si>
    <t>Night Stock</t>
  </si>
  <si>
    <t>Pharmacy Technician</t>
  </si>
  <si>
    <t>Sales</t>
  </si>
  <si>
    <t>Sanitation Clerk</t>
  </si>
  <si>
    <t>Salvage CC</t>
  </si>
  <si>
    <t>Service Center</t>
  </si>
  <si>
    <t>Admin</t>
  </si>
  <si>
    <t>Service</t>
  </si>
  <si>
    <t>301 *GROCERY</t>
  </si>
  <si>
    <t>303 *LIQUOR</t>
  </si>
  <si>
    <t>304 *PHARMACY</t>
  </si>
  <si>
    <t>306 *FOOD SERVICE</t>
  </si>
  <si>
    <t>309 *DELI</t>
  </si>
  <si>
    <t>311 *GMHBC</t>
  </si>
  <si>
    <t>315 *FLORAL</t>
  </si>
  <si>
    <t>316 *BAKERY</t>
  </si>
  <si>
    <t>328 *COFFEE BAR</t>
  </si>
  <si>
    <t>329 *PRODUCE</t>
  </si>
  <si>
    <t>330 *SEAFOOD</t>
  </si>
  <si>
    <t>333 *MEAT</t>
  </si>
  <si>
    <t>339 *FUEL</t>
  </si>
  <si>
    <t>341 *JUICE BAR</t>
  </si>
  <si>
    <t>347 196 *FE ADMIN</t>
  </si>
  <si>
    <t>347 199 *FE SERVICE</t>
  </si>
  <si>
    <t>Driver Name</t>
  </si>
  <si>
    <t>Labor</t>
  </si>
  <si>
    <t>301 Dairy</t>
  </si>
  <si>
    <t>301 Day Stock</t>
  </si>
  <si>
    <t>301 Frozen</t>
  </si>
  <si>
    <t>301 Night Crew Mgr</t>
  </si>
  <si>
    <t>301 Night Stock</t>
  </si>
  <si>
    <t>301 Salvage CC</t>
  </si>
  <si>
    <t>303 Liquor Clerk</t>
  </si>
  <si>
    <t>303 Liquor Manager</t>
  </si>
  <si>
    <t>303 Wine Steward</t>
  </si>
  <si>
    <t>304 Patient Care Sup</t>
  </si>
  <si>
    <t>304 Patient Care Tch</t>
  </si>
  <si>
    <t>304 Pharmacist</t>
  </si>
  <si>
    <t>304 Pharmacy Clerk</t>
  </si>
  <si>
    <t>304 Pharmacy Manager</t>
  </si>
  <si>
    <t>304 Pharmacy Tech</t>
  </si>
  <si>
    <t>306 China Express</t>
  </si>
  <si>
    <t>306 Food Service Clk</t>
  </si>
  <si>
    <t>309 Cheese Spclst</t>
  </si>
  <si>
    <t>309 Deli Clerk</t>
  </si>
  <si>
    <t>309 Deli Manager</t>
  </si>
  <si>
    <t>311 GMHBC Clerk</t>
  </si>
  <si>
    <t>311 GMHBC Manager</t>
  </si>
  <si>
    <t>315 Floral Clerk</t>
  </si>
  <si>
    <t>315 Floral Manager</t>
  </si>
  <si>
    <t>316 Bakers Helper</t>
  </si>
  <si>
    <t>316 Bakery Manager</t>
  </si>
  <si>
    <t>316 Decorator</t>
  </si>
  <si>
    <t>316 Production</t>
  </si>
  <si>
    <t>316 Sales</t>
  </si>
  <si>
    <t>328 Coffee Clerk</t>
  </si>
  <si>
    <t>328 Coffee Manager</t>
  </si>
  <si>
    <t>329 Produce Clerk</t>
  </si>
  <si>
    <t>329 Produce Manager</t>
  </si>
  <si>
    <t>330 Seafood Clerk</t>
  </si>
  <si>
    <t>330 Seafood Manager</t>
  </si>
  <si>
    <t>333 Meat Clerk</t>
  </si>
  <si>
    <t>333 Meat Cutter</t>
  </si>
  <si>
    <t>333 Meat Manager</t>
  </si>
  <si>
    <t>339 Fuel Ambassador</t>
  </si>
  <si>
    <t>339 Fuel Clerk</t>
  </si>
  <si>
    <t>339 Fuel Manager</t>
  </si>
  <si>
    <t>341 Juice Clerk</t>
  </si>
  <si>
    <t>347 196 Bookkeeper</t>
  </si>
  <si>
    <t>347 196 File Maint</t>
  </si>
  <si>
    <t>347 196 ICC BDR</t>
  </si>
  <si>
    <t>347 196 Management</t>
  </si>
  <si>
    <t>347 196 Porter</t>
  </si>
  <si>
    <t>347 196 Sanit Clk</t>
  </si>
  <si>
    <t>347 196 Service Cntr</t>
  </si>
  <si>
    <t xml:space="preserve">347 199 Checker </t>
  </si>
  <si>
    <t>347 199 Courtesy Clk</t>
  </si>
  <si>
    <t xml:space="preserve">347 199 SCO </t>
  </si>
  <si>
    <t>JOB DRIVER LOOKUP</t>
  </si>
  <si>
    <r>
      <t xml:space="preserve">Setting
Targeted </t>
    </r>
    <r>
      <rPr>
        <b/>
        <sz val="14"/>
        <color indexed="8"/>
        <rFont val="Calibri"/>
        <family val="2"/>
      </rPr>
      <t>Hours</t>
    </r>
    <r>
      <rPr>
        <b/>
        <sz val="11"/>
        <color indexed="8"/>
        <rFont val="Calibri"/>
        <family val="2"/>
      </rPr>
      <t xml:space="preserve"> or </t>
    </r>
    <r>
      <rPr>
        <b/>
        <sz val="14"/>
        <color indexed="8"/>
        <rFont val="Calibri"/>
        <family val="2"/>
      </rPr>
      <t>Salary?</t>
    </r>
  </si>
  <si>
    <t>Adj. No Other Jobs Calc 1</t>
  </si>
  <si>
    <t>Hours From Below Tgt</t>
  </si>
  <si>
    <t>Tgt Excl Below</t>
  </si>
  <si>
    <t>New Target Hrs From Below</t>
  </si>
  <si>
    <t>Sum Below Sal</t>
  </si>
  <si>
    <t>Rem sal</t>
  </si>
  <si>
    <t>Sal From Below</t>
  </si>
  <si>
    <t>Sal From Current</t>
  </si>
  <si>
    <t>Rem Incr Needed</t>
  </si>
  <si>
    <t>Rem Incr Excl Upper</t>
  </si>
  <si>
    <t>Hours EquivRequired Excl Below</t>
  </si>
  <si>
    <t>New Sal Below</t>
  </si>
  <si>
    <t>Sal Impct</t>
  </si>
  <si>
    <t>Incl?</t>
  </si>
  <si>
    <t>All Highlighted Fields Must be completed to trigger adjustment calculation!</t>
  </si>
  <si>
    <t xml:space="preserve">                          Labor Targeting Tool</t>
  </si>
  <si>
    <t>3.  WEEKLY
 JOB PLANNER</t>
  </si>
  <si>
    <t>4. TARGET 
HOURS ADJ</t>
  </si>
  <si>
    <r>
      <t xml:space="preserve">5. 
</t>
    </r>
    <r>
      <rPr>
        <b/>
        <u/>
        <sz val="12"/>
        <color theme="0"/>
        <rFont val="Calibri"/>
        <family val="2"/>
        <scheme val="minor"/>
      </rPr>
      <t>New</t>
    </r>
    <r>
      <rPr>
        <b/>
        <sz val="12"/>
        <color theme="0"/>
        <rFont val="Calibri"/>
        <family val="2"/>
        <scheme val="minor"/>
      </rPr>
      <t xml:space="preserve"> 
Target Hour Adj
Value</t>
    </r>
  </si>
  <si>
    <t xml:space="preserve">2.
SET YOUR LABOR TARGETS </t>
  </si>
  <si>
    <t xml:space="preserve">
ENTER PREVIOUS mySchedule REPORT VALUES</t>
  </si>
  <si>
    <r>
      <rPr>
        <b/>
        <u/>
        <sz val="11"/>
        <color theme="1"/>
        <rFont val="Calibri"/>
        <family val="2"/>
        <scheme val="minor"/>
      </rPr>
      <t xml:space="preserve">
PREVIOUS</t>
    </r>
    <r>
      <rPr>
        <b/>
        <sz val="11"/>
        <color theme="1"/>
        <rFont val="Calibri"/>
        <family val="2"/>
        <scheme val="minor"/>
      </rPr>
      <t xml:space="preserve">
 Target Hours Adj
Value</t>
    </r>
  </si>
  <si>
    <t>COMPLETE</t>
  </si>
  <si>
    <t>Sales Forecast</t>
  </si>
  <si>
    <t>Target Wage Adj</t>
  </si>
  <si>
    <t>Calculate Labor</t>
  </si>
  <si>
    <t>Target Hours Adj</t>
  </si>
  <si>
    <t>Ready</t>
  </si>
  <si>
    <t>Tool Dependencies</t>
  </si>
  <si>
    <t>Purpose: FINAL step to Target specific Hours &amp; Salary Percents (by Jobs, Departments, and Store)</t>
  </si>
  <si>
    <t>All Hour Adjustments to be entered directly into mySchedule Target Hour Adj Dashboard</t>
  </si>
  <si>
    <t>Steps to Create Target Hours Adjustments</t>
  </si>
  <si>
    <r>
      <t xml:space="preserve"> 2. Select Departments and Jobs w</t>
    </r>
    <r>
      <rPr>
        <sz val="12"/>
        <color indexed="8"/>
        <rFont val="Calibri"/>
        <family val="2"/>
      </rPr>
      <t xml:space="preserve">here specific targets are desired and </t>
    </r>
    <r>
      <rPr>
        <b/>
        <sz val="14"/>
        <color indexed="8"/>
        <rFont val="Calibri"/>
        <family val="2"/>
      </rPr>
      <t>SET YOUR LABOR TARGETS</t>
    </r>
    <r>
      <rPr>
        <sz val="12"/>
        <color indexed="8"/>
        <rFont val="Calibri"/>
        <family val="2"/>
      </rPr>
      <t xml:space="preserve"> </t>
    </r>
    <r>
      <rPr>
        <sz val="14"/>
        <color indexed="8"/>
        <rFont val="Calibri"/>
        <family val="2"/>
      </rPr>
      <t>(You may leave all pre-existing adjustments in place)</t>
    </r>
  </si>
  <si>
    <r>
      <t xml:space="preserve"> 4. Open</t>
    </r>
    <r>
      <rPr>
        <b/>
        <sz val="14"/>
        <color indexed="8"/>
        <rFont val="Calibri"/>
        <family val="2"/>
      </rPr>
      <t xml:space="preserve"> Target Hour Adj</t>
    </r>
    <r>
      <rPr>
        <sz val="11"/>
        <color theme="1"/>
        <rFont val="Calibri"/>
        <family val="2"/>
        <scheme val="minor"/>
      </rPr>
      <t xml:space="preserve"> in the </t>
    </r>
    <r>
      <rPr>
        <sz val="14"/>
        <color indexed="8"/>
        <rFont val="Calibri"/>
        <family val="2"/>
      </rPr>
      <t xml:space="preserve">mySchedule Dashboard:  </t>
    </r>
    <r>
      <rPr>
        <sz val="12"/>
        <color indexed="8"/>
        <rFont val="Calibri"/>
        <family val="2"/>
      </rPr>
      <t>Note the current Hour Adjustment Values…</t>
    </r>
    <r>
      <rPr>
        <b/>
        <sz val="12"/>
        <color indexed="8"/>
        <rFont val="Calibri"/>
        <family val="2"/>
      </rPr>
      <t>Enter the Previous Hour Adjustments</t>
    </r>
    <r>
      <rPr>
        <sz val="12"/>
        <color indexed="8"/>
        <rFont val="Calibri"/>
        <family val="2"/>
      </rPr>
      <t xml:space="preserve"> below (1.00 where no previous adjustment)</t>
    </r>
  </si>
  <si>
    <t>Salary % - DEPT</t>
  </si>
  <si>
    <t>Salary % - STORE</t>
  </si>
  <si>
    <r>
      <t xml:space="preserve">
</t>
    </r>
    <r>
      <rPr>
        <b/>
        <sz val="12"/>
        <color theme="1"/>
        <rFont val="Calibri"/>
        <family val="2"/>
        <scheme val="minor"/>
      </rPr>
      <t xml:space="preserve">Target Sal % 
</t>
    </r>
    <r>
      <rPr>
        <b/>
        <sz val="14"/>
        <color theme="1"/>
        <rFont val="Calibri"/>
        <family val="2"/>
        <scheme val="minor"/>
      </rPr>
      <t>DEPT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</si>
  <si>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
</t>
    </r>
    <r>
      <rPr>
        <b/>
        <sz val="12"/>
        <color theme="1"/>
        <rFont val="Calibri"/>
        <family val="2"/>
        <scheme val="minor"/>
      </rPr>
      <t xml:space="preserve">Target Sal % 
</t>
    </r>
    <r>
      <rPr>
        <b/>
        <sz val="14"/>
        <color theme="1"/>
        <rFont val="Calibri"/>
        <family val="2"/>
        <scheme val="minor"/>
      </rPr>
      <t>STORE</t>
    </r>
    <r>
      <rPr>
        <b/>
        <sz val="11"/>
        <color theme="1"/>
        <rFont val="Calibri"/>
        <family val="2"/>
        <scheme val="minor"/>
      </rPr>
      <t xml:space="preserve">
</t>
    </r>
  </si>
  <si>
    <t>Implied Target Salary % Store</t>
  </si>
  <si>
    <t>STORE</t>
  </si>
  <si>
    <t>DEPT</t>
  </si>
  <si>
    <t>HOURS</t>
  </si>
  <si>
    <r>
      <t xml:space="preserve"> 1. Complete </t>
    </r>
    <r>
      <rPr>
        <b/>
        <sz val="14"/>
        <color theme="1"/>
        <rFont val="Calibri"/>
        <family val="2"/>
        <scheme val="minor"/>
      </rPr>
      <t>Tool Dependencies</t>
    </r>
    <r>
      <rPr>
        <sz val="12"/>
        <color theme="1"/>
        <rFont val="Calibri"/>
        <family val="2"/>
        <scheme val="minor"/>
      </rPr>
      <t xml:space="preserve">, then Print next weeks </t>
    </r>
    <r>
      <rPr>
        <b/>
        <sz val="14"/>
        <color indexed="8"/>
        <rFont val="Calibri"/>
        <family val="2"/>
      </rPr>
      <t>Weekly Job Planner</t>
    </r>
    <r>
      <rPr>
        <sz val="12"/>
        <color indexed="8"/>
        <rFont val="Calibri"/>
        <family val="2"/>
      </rPr>
      <t xml:space="preserve"> from the </t>
    </r>
    <r>
      <rPr>
        <sz val="14"/>
        <color indexed="8"/>
        <rFont val="Calibri"/>
        <family val="2"/>
      </rPr>
      <t>mySchedule</t>
    </r>
    <r>
      <rPr>
        <sz val="12"/>
        <color indexed="8"/>
        <rFont val="Calibri"/>
        <family val="2"/>
      </rPr>
      <t xml:space="preserve"> </t>
    </r>
    <r>
      <rPr>
        <sz val="14"/>
        <color indexed="8"/>
        <rFont val="Calibri"/>
        <family val="2"/>
      </rPr>
      <t>Dashboard</t>
    </r>
    <r>
      <rPr>
        <sz val="12"/>
        <color indexed="8"/>
        <rFont val="Calibri"/>
        <family val="2"/>
      </rPr>
      <t xml:space="preserve"> to assess required adjustments and workload needs</t>
    </r>
  </si>
  <si>
    <r>
      <t xml:space="preserve"> 3. Enter </t>
    </r>
    <r>
      <rPr>
        <b/>
        <sz val="14"/>
        <color theme="1"/>
        <rFont val="Calibri"/>
        <family val="2"/>
        <scheme val="minor"/>
      </rPr>
      <t xml:space="preserve">PREVIOUS Targets </t>
    </r>
    <r>
      <rPr>
        <sz val="12"/>
        <color theme="1"/>
        <rFont val="Calibri"/>
        <family val="2"/>
        <scheme val="minor"/>
      </rPr>
      <t xml:space="preserve">from printed </t>
    </r>
    <r>
      <rPr>
        <b/>
        <sz val="14"/>
        <color theme="1"/>
        <rFont val="Calibri"/>
        <family val="2"/>
        <scheme val="minor"/>
      </rPr>
      <t>Weekly Job Planner</t>
    </r>
    <r>
      <rPr>
        <sz val="12"/>
        <color theme="1"/>
        <rFont val="Calibri"/>
        <family val="2"/>
        <scheme val="minor"/>
      </rPr>
      <t xml:space="preserve"> in order to create New Hour Adjustment values</t>
    </r>
  </si>
  <si>
    <r>
      <t xml:space="preserve"> 5. Update </t>
    </r>
    <r>
      <rPr>
        <b/>
        <sz val="14"/>
        <color theme="1"/>
        <rFont val="Calibri"/>
        <family val="2"/>
        <scheme val="minor"/>
      </rPr>
      <t>New Target Hour Adj</t>
    </r>
    <r>
      <rPr>
        <b/>
        <sz val="14"/>
        <color indexed="8"/>
        <rFont val="Calibri"/>
        <family val="2"/>
      </rPr>
      <t xml:space="preserve">….Save….and Calculate Hours </t>
    </r>
    <r>
      <rPr>
        <sz val="12"/>
        <color indexed="8"/>
        <rFont val="Calibri"/>
        <family val="2"/>
      </rPr>
      <t>to activate new targets within mySchedule</t>
    </r>
  </si>
  <si>
    <t>FE Service Manager</t>
  </si>
  <si>
    <t>347 199 FE Service Mgr</t>
  </si>
  <si>
    <r>
      <rPr>
        <b/>
        <u/>
        <sz val="11"/>
        <color theme="1"/>
        <rFont val="Calibri"/>
        <family val="2"/>
        <scheme val="minor"/>
      </rPr>
      <t>SET</t>
    </r>
    <r>
      <rPr>
        <b/>
        <sz val="11"/>
        <color theme="1"/>
        <rFont val="Calibri"/>
        <family val="2"/>
        <scheme val="minor"/>
      </rPr>
      <t xml:space="preserve">
Target 
Hours
</t>
    </r>
    <r>
      <rPr>
        <b/>
        <sz val="14"/>
        <color theme="1"/>
        <rFont val="Calibri"/>
        <family val="2"/>
        <scheme val="minor"/>
      </rPr>
      <t>TOTAL</t>
    </r>
  </si>
  <si>
    <r>
      <t xml:space="preserve">PREVIOUS
Target 
Hours
</t>
    </r>
    <r>
      <rPr>
        <b/>
        <sz val="14"/>
        <color theme="1"/>
        <rFont val="Calibri"/>
        <family val="2"/>
        <scheme val="minor"/>
      </rPr>
      <t>TOTAL</t>
    </r>
  </si>
  <si>
    <r>
      <rPr>
        <b/>
        <u/>
        <sz val="11"/>
        <color theme="1"/>
        <rFont val="Calibri"/>
        <family val="2"/>
        <scheme val="minor"/>
      </rPr>
      <t>SET</t>
    </r>
    <r>
      <rPr>
        <b/>
        <sz val="11"/>
        <color theme="1"/>
        <rFont val="Calibri"/>
        <family val="2"/>
        <scheme val="minor"/>
      </rPr>
      <t xml:space="preserve">
Target 
Salary %
</t>
    </r>
    <r>
      <rPr>
        <b/>
        <sz val="14"/>
        <color theme="1"/>
        <rFont val="Calibri"/>
        <family val="2"/>
        <scheme val="minor"/>
      </rPr>
      <t xml:space="preserve">DEPT
</t>
    </r>
  </si>
  <si>
    <r>
      <rPr>
        <b/>
        <u/>
        <sz val="11"/>
        <color theme="1"/>
        <rFont val="Calibri"/>
        <family val="2"/>
        <scheme val="minor"/>
      </rPr>
      <t>SET</t>
    </r>
    <r>
      <rPr>
        <b/>
        <sz val="11"/>
        <color theme="1"/>
        <rFont val="Calibri"/>
        <family val="2"/>
        <scheme val="minor"/>
      </rPr>
      <t xml:space="preserve">
Target 
Salary %
</t>
    </r>
    <r>
      <rPr>
        <b/>
        <sz val="14"/>
        <color theme="1"/>
        <rFont val="Calibri"/>
        <family val="2"/>
        <scheme val="minor"/>
      </rPr>
      <t>STORE
(Incl. Fuel)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</si>
</sst>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_(* #,##0.000_);_(* \(#,##0.000\);_(* &quot;-&quot;??_);_(@_)"/>
    <numFmt numFmtId="167" formatCode="_(* #,##0.00000_);_(* \(#,##0.00000\);_(* &quot;-&quot;??_);_(@_)"/>
    <numFmt numFmtId="168" formatCode="_(* #,##0_);_(* \(#,##0\);_(* &quot;-&quot;??_);_(@_)"/>
    <numFmt numFmtId="169" formatCode="0.000"/>
    <numFmt numFmtId="170" formatCode="#,##0.000_);\(#,##0.000\)"/>
    <numFmt numFmtId="171" formatCode="_(* #,##0.000_);_(* \(#,##0.000\);_(* &quot;-&quot;???_);_(@_)"/>
    <numFmt numFmtId="172" formatCode="0.000%"/>
  </numFmts>
  <fonts count="31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8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sz val="14"/>
      <color rgb="FF92D05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Alignment="1">
      <alignment wrapText="1"/>
    </xf>
    <xf numFmtId="0" fontId="8" fillId="0" borderId="0" xfId="0" applyFont="1"/>
    <xf numFmtId="0" fontId="0" fillId="2" borderId="0" xfId="0" applyFill="1"/>
    <xf numFmtId="10" fontId="6" fillId="2" borderId="0" xfId="2" applyNumberFormat="1" applyFont="1" applyFill="1"/>
    <xf numFmtId="0" fontId="7" fillId="2" borderId="0" xfId="0" applyFont="1" applyFill="1" applyBorder="1" applyAlignment="1">
      <alignment horizontal="center" vertical="center" wrapText="1"/>
    </xf>
    <xf numFmtId="43" fontId="6" fillId="2" borderId="0" xfId="1" applyFont="1" applyFill="1" applyBorder="1"/>
    <xf numFmtId="0" fontId="0" fillId="2" borderId="0" xfId="0" applyFill="1" applyAlignment="1">
      <alignment wrapText="1"/>
    </xf>
    <xf numFmtId="0" fontId="10" fillId="2" borderId="1" xfId="0" applyFont="1" applyFill="1" applyBorder="1" applyAlignment="1">
      <alignment horizontal="left" vertical="center"/>
    </xf>
    <xf numFmtId="0" fontId="7" fillId="0" borderId="2" xfId="0" applyFont="1" applyBorder="1"/>
    <xf numFmtId="0" fontId="7" fillId="0" borderId="0" xfId="0" applyFont="1" applyBorder="1"/>
    <xf numFmtId="0" fontId="11" fillId="2" borderId="0" xfId="0" applyFont="1" applyFill="1"/>
    <xf numFmtId="1" fontId="0" fillId="3" borderId="3" xfId="0" applyNumberFormat="1" applyFill="1" applyBorder="1" applyAlignment="1" applyProtection="1">
      <alignment horizontal="center"/>
      <protection locked="0"/>
    </xf>
    <xf numFmtId="10" fontId="0" fillId="4" borderId="3" xfId="0" applyNumberFormat="1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center"/>
    </xf>
    <xf numFmtId="0" fontId="7" fillId="2" borderId="0" xfId="0" applyFont="1" applyFill="1"/>
    <xf numFmtId="0" fontId="7" fillId="0" borderId="0" xfId="0" applyFont="1" applyBorder="1" applyAlignment="1">
      <alignment horizontal="left"/>
    </xf>
    <xf numFmtId="0" fontId="14" fillId="3" borderId="4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>
      <alignment horizontal="left"/>
    </xf>
    <xf numFmtId="169" fontId="17" fillId="5" borderId="16" xfId="0" applyNumberFormat="1" applyFont="1" applyFill="1" applyBorder="1" applyAlignment="1">
      <alignment horizontal="center"/>
    </xf>
    <xf numFmtId="169" fontId="17" fillId="5" borderId="8" xfId="0" applyNumberFormat="1" applyFont="1" applyFill="1" applyBorder="1" applyAlignment="1">
      <alignment horizontal="center"/>
    </xf>
    <xf numFmtId="169" fontId="17" fillId="5" borderId="9" xfId="0" applyNumberFormat="1" applyFont="1" applyFill="1" applyBorder="1" applyAlignment="1">
      <alignment horizontal="center"/>
    </xf>
    <xf numFmtId="169" fontId="17" fillId="5" borderId="7" xfId="1" applyNumberFormat="1" applyFont="1" applyFill="1" applyBorder="1" applyAlignment="1">
      <alignment horizontal="center"/>
    </xf>
    <xf numFmtId="169" fontId="17" fillId="5" borderId="9" xfId="1" applyNumberFormat="1" applyFont="1" applyFill="1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7" fillId="7" borderId="4" xfId="0" applyFont="1" applyFill="1" applyBorder="1" applyProtection="1">
      <protection locked="0"/>
    </xf>
    <xf numFmtId="0" fontId="19" fillId="7" borderId="1" xfId="0" applyFont="1" applyFill="1" applyBorder="1" applyProtection="1">
      <protection locked="0"/>
    </xf>
    <xf numFmtId="170" fontId="0" fillId="2" borderId="0" xfId="0" applyNumberFormat="1" applyFill="1"/>
    <xf numFmtId="170" fontId="0" fillId="4" borderId="7" xfId="0" applyNumberFormat="1" applyFill="1" applyBorder="1" applyAlignment="1" applyProtection="1">
      <alignment horizontal="center"/>
      <protection locked="0"/>
    </xf>
    <xf numFmtId="170" fontId="0" fillId="4" borderId="8" xfId="0" applyNumberFormat="1" applyFill="1" applyBorder="1" applyAlignment="1" applyProtection="1">
      <alignment horizontal="center"/>
      <protection locked="0"/>
    </xf>
    <xf numFmtId="170" fontId="0" fillId="4" borderId="9" xfId="0" applyNumberFormat="1" applyFill="1" applyBorder="1" applyAlignment="1" applyProtection="1">
      <alignment horizontal="center"/>
      <protection locked="0"/>
    </xf>
    <xf numFmtId="170" fontId="6" fillId="4" borderId="4" xfId="1" applyNumberFormat="1" applyFont="1" applyFill="1" applyBorder="1" applyAlignment="1" applyProtection="1">
      <alignment horizontal="center"/>
      <protection locked="0"/>
    </xf>
    <xf numFmtId="170" fontId="6" fillId="4" borderId="6" xfId="1" applyNumberFormat="1" applyFont="1" applyFill="1" applyBorder="1" applyAlignment="1" applyProtection="1">
      <alignment horizontal="center"/>
      <protection locked="0"/>
    </xf>
    <xf numFmtId="170" fontId="6" fillId="4" borderId="15" xfId="1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0" borderId="2" xfId="0" applyFont="1" applyBorder="1"/>
    <xf numFmtId="0" fontId="7" fillId="2" borderId="14" xfId="0" applyFont="1" applyFill="1" applyBorder="1" applyAlignment="1">
      <alignment wrapText="1"/>
    </xf>
    <xf numFmtId="0" fontId="7" fillId="2" borderId="15" xfId="0" applyFont="1" applyFill="1" applyBorder="1" applyAlignment="1">
      <alignment wrapText="1"/>
    </xf>
    <xf numFmtId="0" fontId="7" fillId="9" borderId="9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vertical="center"/>
    </xf>
    <xf numFmtId="0" fontId="0" fillId="0" borderId="0" xfId="0" applyFill="1"/>
    <xf numFmtId="0" fontId="24" fillId="0" borderId="17" xfId="0" applyFont="1" applyFill="1" applyBorder="1" applyAlignment="1">
      <alignment vertical="center"/>
    </xf>
    <xf numFmtId="0" fontId="0" fillId="0" borderId="17" xfId="0" applyFill="1" applyBorder="1"/>
    <xf numFmtId="171" fontId="0" fillId="2" borderId="0" xfId="0" applyNumberFormat="1" applyFill="1"/>
    <xf numFmtId="10" fontId="0" fillId="2" borderId="0" xfId="2" applyNumberFormat="1" applyFont="1" applyFill="1"/>
    <xf numFmtId="10" fontId="0" fillId="2" borderId="0" xfId="0" applyNumberFormat="1" applyFill="1"/>
    <xf numFmtId="2" fontId="0" fillId="2" borderId="0" xfId="0" applyNumberFormat="1" applyFill="1"/>
    <xf numFmtId="0" fontId="14" fillId="6" borderId="0" xfId="0" applyFont="1" applyFill="1"/>
    <xf numFmtId="43" fontId="6" fillId="8" borderId="0" xfId="1" applyFont="1" applyFill="1" applyAlignment="1">
      <alignment horizontal="right"/>
    </xf>
    <xf numFmtId="10" fontId="0" fillId="8" borderId="0" xfId="0" applyNumberFormat="1" applyFill="1"/>
    <xf numFmtId="164" fontId="0" fillId="8" borderId="0" xfId="0" applyNumberFormat="1" applyFill="1"/>
    <xf numFmtId="167" fontId="6" fillId="8" borderId="0" xfId="1" applyNumberFormat="1" applyFont="1" applyFill="1"/>
    <xf numFmtId="168" fontId="6" fillId="8" borderId="0" xfId="1" applyNumberFormat="1" applyFont="1" applyFill="1"/>
    <xf numFmtId="0" fontId="0" fillId="8" borderId="0" xfId="0" applyFill="1"/>
    <xf numFmtId="0" fontId="14" fillId="8" borderId="0" xfId="0" applyFont="1" applyFill="1" applyAlignment="1">
      <alignment horizontal="center"/>
    </xf>
    <xf numFmtId="0" fontId="14" fillId="8" borderId="0" xfId="0" applyFont="1" applyFill="1"/>
    <xf numFmtId="0" fontId="14" fillId="8" borderId="0" xfId="0" applyFont="1" applyFill="1" applyAlignment="1">
      <alignment horizontal="right" wrapText="1"/>
    </xf>
    <xf numFmtId="0" fontId="14" fillId="8" borderId="0" xfId="0" applyFont="1" applyFill="1" applyAlignment="1">
      <alignment wrapText="1"/>
    </xf>
    <xf numFmtId="10" fontId="14" fillId="8" borderId="0" xfId="0" applyNumberFormat="1" applyFont="1" applyFill="1"/>
    <xf numFmtId="164" fontId="14" fillId="8" borderId="0" xfId="0" applyNumberFormat="1" applyFont="1" applyFill="1"/>
    <xf numFmtId="165" fontId="14" fillId="8" borderId="0" xfId="2" applyNumberFormat="1" applyFont="1" applyFill="1"/>
    <xf numFmtId="168" fontId="14" fillId="8" borderId="0" xfId="1" applyNumberFormat="1" applyFont="1" applyFill="1"/>
    <xf numFmtId="10" fontId="14" fillId="8" borderId="0" xfId="2" applyNumberFormat="1" applyFont="1" applyFill="1"/>
    <xf numFmtId="43" fontId="14" fillId="8" borderId="0" xfId="1" applyFont="1" applyFill="1"/>
    <xf numFmtId="9" fontId="14" fillId="8" borderId="0" xfId="2" applyFont="1" applyFill="1"/>
    <xf numFmtId="10" fontId="0" fillId="2" borderId="0" xfId="0" applyNumberFormat="1" applyFill="1" applyAlignment="1">
      <alignment wrapText="1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1" fontId="16" fillId="5" borderId="1" xfId="0" applyNumberFormat="1" applyFont="1" applyFill="1" applyBorder="1" applyAlignment="1" applyProtection="1">
      <alignment horizontal="left"/>
      <protection locked="0"/>
    </xf>
    <xf numFmtId="1" fontId="13" fillId="5" borderId="1" xfId="0" applyNumberFormat="1" applyFont="1" applyFill="1" applyBorder="1" applyAlignment="1">
      <alignment horizontal="left" wrapText="1"/>
    </xf>
    <xf numFmtId="0" fontId="9" fillId="2" borderId="13" xfId="0" applyFont="1" applyFill="1" applyBorder="1" applyAlignment="1">
      <alignment wrapText="1"/>
    </xf>
    <xf numFmtId="0" fontId="21" fillId="2" borderId="0" xfId="0" applyFont="1" applyFill="1" applyAlignment="1">
      <alignment horizontal="left"/>
    </xf>
    <xf numFmtId="1" fontId="16" fillId="5" borderId="5" xfId="0" applyNumberFormat="1" applyFont="1" applyFill="1" applyBorder="1" applyAlignment="1" applyProtection="1">
      <alignment horizontal="left"/>
    </xf>
    <xf numFmtId="1" fontId="16" fillId="5" borderId="13" xfId="0" applyNumberFormat="1" applyFont="1" applyFill="1" applyBorder="1" applyAlignment="1" applyProtection="1">
      <alignment horizontal="left"/>
    </xf>
    <xf numFmtId="0" fontId="0" fillId="2" borderId="0" xfId="0" applyFill="1" applyAlignment="1" applyProtection="1">
      <alignment horizontal="left"/>
    </xf>
    <xf numFmtId="1" fontId="16" fillId="5" borderId="11" xfId="0" applyNumberFormat="1" applyFont="1" applyFill="1" applyBorder="1" applyAlignment="1" applyProtection="1">
      <alignment horizontal="left"/>
    </xf>
    <xf numFmtId="1" fontId="16" fillId="5" borderId="0" xfId="0" applyNumberFormat="1" applyFont="1" applyFill="1" applyBorder="1" applyAlignment="1" applyProtection="1">
      <alignment horizontal="left"/>
    </xf>
    <xf numFmtId="1" fontId="16" fillId="5" borderId="14" xfId="0" applyNumberFormat="1" applyFont="1" applyFill="1" applyBorder="1" applyAlignment="1" applyProtection="1">
      <alignment horizontal="left"/>
    </xf>
    <xf numFmtId="0" fontId="26" fillId="2" borderId="0" xfId="0" applyFont="1" applyFill="1" applyAlignment="1">
      <alignment horizontal="left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0" fontId="12" fillId="5" borderId="20" xfId="0" applyFont="1" applyFill="1" applyBorder="1" applyAlignment="1">
      <alignment horizontal="center"/>
    </xf>
    <xf numFmtId="0" fontId="17" fillId="11" borderId="21" xfId="0" applyFont="1" applyFill="1" applyBorder="1" applyAlignment="1">
      <alignment horizontal="left"/>
    </xf>
    <xf numFmtId="0" fontId="29" fillId="11" borderId="22" xfId="0" applyFont="1" applyFill="1" applyBorder="1" applyAlignment="1">
      <alignment horizontal="center"/>
    </xf>
    <xf numFmtId="0" fontId="29" fillId="11" borderId="23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left"/>
    </xf>
    <xf numFmtId="0" fontId="12" fillId="2" borderId="18" xfId="0" applyFont="1" applyFill="1" applyBorder="1" applyAlignment="1">
      <alignment horizontal="center"/>
    </xf>
    <xf numFmtId="0" fontId="12" fillId="2" borderId="0" xfId="0" applyFont="1" applyFill="1" applyAlignment="1">
      <alignment horizontal="right"/>
    </xf>
    <xf numFmtId="10" fontId="14" fillId="9" borderId="3" xfId="2" applyNumberFormat="1" applyFont="1" applyFill="1" applyBorder="1" applyAlignment="1" applyProtection="1">
      <alignment horizontal="center"/>
      <protection locked="0"/>
    </xf>
    <xf numFmtId="10" fontId="7" fillId="9" borderId="3" xfId="2" applyNumberFormat="1" applyFont="1" applyFill="1" applyBorder="1" applyAlignment="1">
      <alignment horizontal="center" wrapText="1"/>
    </xf>
    <xf numFmtId="10" fontId="0" fillId="3" borderId="3" xfId="0" applyNumberFormat="1" applyFill="1" applyBorder="1" applyAlignment="1" applyProtection="1">
      <alignment horizontal="center"/>
      <protection locked="0"/>
    </xf>
    <xf numFmtId="43" fontId="6" fillId="4" borderId="0" xfId="1" applyFont="1" applyFill="1" applyAlignment="1">
      <alignment horizontal="right"/>
    </xf>
    <xf numFmtId="166" fontId="14" fillId="4" borderId="0" xfId="1" applyNumberFormat="1" applyFont="1" applyFill="1" applyAlignment="1">
      <alignment horizontal="right"/>
    </xf>
    <xf numFmtId="43" fontId="14" fillId="4" borderId="0" xfId="1" applyFont="1" applyFill="1" applyAlignment="1">
      <alignment horizontal="right"/>
    </xf>
    <xf numFmtId="10" fontId="14" fillId="4" borderId="0" xfId="2" applyNumberFormat="1" applyFont="1" applyFill="1" applyAlignment="1">
      <alignment horizontal="right"/>
    </xf>
    <xf numFmtId="43" fontId="0" fillId="2" borderId="0" xfId="0" applyNumberFormat="1" applyFill="1"/>
    <xf numFmtId="10" fontId="0" fillId="8" borderId="0" xfId="2" applyNumberFormat="1" applyFont="1" applyFill="1"/>
    <xf numFmtId="172" fontId="18" fillId="2" borderId="0" xfId="2" applyNumberFormat="1" applyFont="1" applyFill="1" applyAlignment="1">
      <alignment wrapText="1"/>
    </xf>
    <xf numFmtId="169" fontId="17" fillId="5" borderId="8" xfId="1" applyNumberFormat="1" applyFont="1" applyFill="1" applyBorder="1" applyAlignment="1">
      <alignment horizontal="center"/>
    </xf>
    <xf numFmtId="10" fontId="0" fillId="9" borderId="16" xfId="0" applyNumberFormat="1" applyFill="1" applyBorder="1" applyAlignment="1" applyProtection="1">
      <alignment horizontal="center"/>
      <protection locked="0"/>
    </xf>
    <xf numFmtId="10" fontId="14" fillId="3" borderId="3" xfId="2" applyNumberFormat="1" applyFont="1" applyFill="1" applyBorder="1" applyAlignment="1" applyProtection="1">
      <alignment horizontal="center"/>
      <protection locked="0"/>
    </xf>
    <xf numFmtId="0" fontId="13" fillId="4" borderId="3" xfId="0" applyFont="1" applyFill="1" applyBorder="1" applyAlignment="1">
      <alignment horizontal="center" wrapText="1"/>
    </xf>
    <xf numFmtId="0" fontId="7" fillId="9" borderId="1" xfId="0" applyFont="1" applyFill="1" applyBorder="1" applyAlignment="1">
      <alignment horizontal="center" wrapText="1"/>
    </xf>
    <xf numFmtId="10" fontId="0" fillId="9" borderId="24" xfId="0" applyNumberFormat="1" applyFill="1" applyBorder="1" applyAlignment="1" applyProtection="1">
      <alignment horizontal="center"/>
      <protection locked="0"/>
    </xf>
    <xf numFmtId="0" fontId="0" fillId="9" borderId="25" xfId="0" applyFont="1" applyFill="1" applyBorder="1" applyAlignment="1" applyProtection="1">
      <alignment horizontal="center"/>
      <protection locked="0"/>
    </xf>
    <xf numFmtId="10" fontId="14" fillId="9" borderId="25" xfId="2" applyNumberFormat="1" applyFont="1" applyFill="1" applyBorder="1" applyAlignment="1" applyProtection="1">
      <alignment horizontal="center"/>
      <protection locked="0"/>
    </xf>
    <xf numFmtId="1" fontId="0" fillId="4" borderId="25" xfId="0" applyNumberFormat="1" applyFill="1" applyBorder="1" applyAlignment="1" applyProtection="1">
      <alignment horizontal="center"/>
      <protection locked="0"/>
    </xf>
    <xf numFmtId="10" fontId="0" fillId="4" borderId="25" xfId="0" applyNumberFormat="1" applyFill="1" applyBorder="1" applyAlignment="1" applyProtection="1">
      <alignment horizontal="center"/>
      <protection locked="0"/>
    </xf>
    <xf numFmtId="10" fontId="0" fillId="4" borderId="26" xfId="0" applyNumberFormat="1" applyFill="1" applyBorder="1" applyAlignment="1" applyProtection="1">
      <alignment horizontal="center"/>
      <protection locked="0"/>
    </xf>
    <xf numFmtId="10" fontId="0" fillId="9" borderId="27" xfId="0" applyNumberFormat="1" applyFill="1" applyBorder="1" applyAlignment="1" applyProtection="1">
      <alignment horizontal="center"/>
      <protection locked="0"/>
    </xf>
    <xf numFmtId="0" fontId="0" fillId="9" borderId="28" xfId="0" applyFont="1" applyFill="1" applyBorder="1" applyAlignment="1" applyProtection="1">
      <alignment horizontal="center"/>
      <protection locked="0"/>
    </xf>
    <xf numFmtId="10" fontId="14" fillId="9" borderId="28" xfId="2" applyNumberFormat="1" applyFont="1" applyFill="1" applyBorder="1" applyAlignment="1" applyProtection="1">
      <alignment horizontal="center"/>
      <protection locked="0"/>
    </xf>
    <xf numFmtId="1" fontId="0" fillId="4" borderId="28" xfId="0" applyNumberFormat="1" applyFill="1" applyBorder="1" applyAlignment="1" applyProtection="1">
      <alignment horizontal="center"/>
      <protection locked="0"/>
    </xf>
    <xf numFmtId="10" fontId="0" fillId="4" borderId="28" xfId="0" applyNumberFormat="1" applyFill="1" applyBorder="1" applyAlignment="1" applyProtection="1">
      <alignment horizontal="center"/>
      <protection locked="0"/>
    </xf>
    <xf numFmtId="10" fontId="0" fillId="4" borderId="29" xfId="0" applyNumberFormat="1" applyFill="1" applyBorder="1" applyAlignment="1" applyProtection="1">
      <alignment horizontal="center"/>
      <protection locked="0"/>
    </xf>
    <xf numFmtId="10" fontId="0" fillId="9" borderId="30" xfId="0" applyNumberFormat="1" applyFill="1" applyBorder="1" applyAlignment="1" applyProtection="1">
      <alignment horizontal="center"/>
      <protection locked="0"/>
    </xf>
    <xf numFmtId="0" fontId="0" fillId="9" borderId="31" xfId="0" applyFont="1" applyFill="1" applyBorder="1" applyAlignment="1" applyProtection="1">
      <alignment horizontal="center"/>
      <protection locked="0"/>
    </xf>
    <xf numFmtId="10" fontId="14" fillId="9" borderId="31" xfId="2" applyNumberFormat="1" applyFont="1" applyFill="1" applyBorder="1" applyAlignment="1" applyProtection="1">
      <alignment horizontal="center"/>
      <protection locked="0"/>
    </xf>
    <xf numFmtId="1" fontId="0" fillId="4" borderId="31" xfId="0" applyNumberFormat="1" applyFill="1" applyBorder="1" applyAlignment="1" applyProtection="1">
      <alignment horizontal="center"/>
      <protection locked="0"/>
    </xf>
    <xf numFmtId="10" fontId="0" fillId="4" borderId="31" xfId="0" applyNumberFormat="1" applyFill="1" applyBorder="1" applyAlignment="1" applyProtection="1">
      <alignment horizontal="center"/>
      <protection locked="0"/>
    </xf>
    <xf numFmtId="10" fontId="0" fillId="4" borderId="32" xfId="0" applyNumberFormat="1" applyFill="1" applyBorder="1" applyAlignment="1" applyProtection="1">
      <alignment horizontal="center"/>
      <protection locked="0"/>
    </xf>
    <xf numFmtId="10" fontId="0" fillId="4" borderId="33" xfId="0" applyNumberFormat="1" applyFill="1" applyBorder="1" applyAlignment="1" applyProtection="1">
      <alignment horizontal="center"/>
      <protection locked="0"/>
    </xf>
    <xf numFmtId="10" fontId="0" fillId="4" borderId="34" xfId="0" applyNumberFormat="1" applyFill="1" applyBorder="1" applyAlignment="1" applyProtection="1">
      <alignment horizontal="center"/>
      <protection locked="0"/>
    </xf>
    <xf numFmtId="10" fontId="0" fillId="4" borderId="35" xfId="0" applyNumberFormat="1" applyFill="1" applyBorder="1" applyAlignment="1" applyProtection="1">
      <alignment horizontal="center"/>
      <protection locked="0"/>
    </xf>
    <xf numFmtId="10" fontId="7" fillId="9" borderId="4" xfId="2" applyNumberFormat="1" applyFont="1" applyFill="1" applyBorder="1" applyAlignment="1">
      <alignment horizontal="center" wrapText="1"/>
    </xf>
    <xf numFmtId="0" fontId="14" fillId="6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2" fillId="2" borderId="0" xfId="0" quotePrefix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0" fillId="0" borderId="1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6" fillId="5" borderId="7" xfId="0" applyFont="1" applyFill="1" applyBorder="1" applyAlignment="1">
      <alignment horizontal="center" wrapText="1"/>
    </xf>
    <xf numFmtId="0" fontId="16" fillId="5" borderId="8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wrapText="1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3" fillId="4" borderId="13" xfId="0" applyFont="1" applyFill="1" applyBorder="1" applyAlignment="1">
      <alignment horizontal="center" wrapText="1"/>
    </xf>
    <xf numFmtId="0" fontId="13" fillId="4" borderId="15" xfId="0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12" fillId="10" borderId="10" xfId="0" applyFont="1" applyFill="1" applyBorder="1" applyAlignment="1">
      <alignment horizontal="center"/>
    </xf>
    <xf numFmtId="0" fontId="12" fillId="10" borderId="11" xfId="0" applyFont="1" applyFill="1" applyBorder="1" applyAlignment="1">
      <alignment horizontal="center"/>
    </xf>
    <xf numFmtId="0" fontId="12" fillId="10" borderId="12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horizontal="center" wrapText="1"/>
    </xf>
    <xf numFmtId="0" fontId="10" fillId="4" borderId="13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wrapText="1"/>
    </xf>
    <xf numFmtId="0" fontId="10" fillId="4" borderId="15" xfId="0" applyFont="1" applyFill="1" applyBorder="1" applyAlignment="1">
      <alignment horizontal="center" wrapText="1"/>
    </xf>
    <xf numFmtId="0" fontId="13" fillId="4" borderId="14" xfId="0" applyFont="1" applyFill="1" applyBorder="1" applyAlignment="1">
      <alignment horizontal="center" wrapText="1"/>
    </xf>
    <xf numFmtId="0" fontId="25" fillId="2" borderId="0" xfId="0" applyFont="1" applyFill="1" applyAlignment="1">
      <alignment horizontal="center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</cellXfs>
  <cellStyles count="3">
    <cellStyle name="Comma" xfId="1" builtinId="3"/>
    <cellStyle name="Normal" xfId="0" builtinId="0"/>
    <cellStyle name="Percent" xfId="2" builtinId="5"/>
  </cellStyles>
  <dxfs count="50"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296334</xdr:colOff>
      <xdr:row>12</xdr:row>
      <xdr:rowOff>137585</xdr:rowOff>
    </xdr:from>
    <xdr:to>
      <xdr:col>13</xdr:col>
      <xdr:colOff>645584</xdr:colOff>
      <xdr:row>15</xdr:row>
      <xdr:rowOff>137583</xdr:rowOff>
    </xdr:to>
    <xdr:sp macro="" textlink="">
      <xdr:nvSpPr>
        <xdr:cNvPr id="2" name="Down Arrow 1"/>
        <xdr:cNvSpPr/>
      </xdr:nvSpPr>
      <xdr:spPr>
        <a:xfrm>
          <a:off x="10911417" y="3185585"/>
          <a:ext cx="349250" cy="433915"/>
        </a:xfrm>
        <a:prstGeom prst="down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605118</xdr:colOff>
      <xdr:row>12</xdr:row>
      <xdr:rowOff>137587</xdr:rowOff>
    </xdr:from>
    <xdr:to>
      <xdr:col>13</xdr:col>
      <xdr:colOff>567557</xdr:colOff>
      <xdr:row>12</xdr:row>
      <xdr:rowOff>156882</xdr:rowOff>
    </xdr:to>
    <xdr:cxnSp macro="">
      <xdr:nvCxnSpPr>
        <xdr:cNvPr id="5" name="Straight Connector 4"/>
        <xdr:cNvCxnSpPr/>
      </xdr:nvCxnSpPr>
      <xdr:spPr>
        <a:xfrm flipV="1">
          <a:off x="7642412" y="3398499"/>
          <a:ext cx="4960263" cy="19295"/>
        </a:xfrm>
        <a:prstGeom prst="line">
          <a:avLst/>
        </a:prstGeom>
        <a:ln w="63500"/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84659</xdr:colOff>
      <xdr:row>0</xdr:row>
      <xdr:rowOff>0</xdr:rowOff>
    </xdr:from>
    <xdr:to>
      <xdr:col>4</xdr:col>
      <xdr:colOff>555524</xdr:colOff>
      <xdr:row>1</xdr:row>
      <xdr:rowOff>226576</xdr:rowOff>
    </xdr:to>
    <xdr:pic>
      <xdr:nvPicPr>
        <xdr:cNvPr id="16" name="Picture 15" descr="M:\Labor Relations\WFM_Workbrain Integration\Empower\LOGO\mySchedule_ABS_SWY_Logo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320"/>
        <a:stretch/>
      </xdr:blipFill>
      <xdr:spPr bwMode="auto">
        <a:xfrm>
          <a:off x="243409" y="0"/>
          <a:ext cx="4684713" cy="68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137583</xdr:colOff>
      <xdr:row>5</xdr:row>
      <xdr:rowOff>22578</xdr:rowOff>
    </xdr:from>
    <xdr:to>
      <xdr:col>12</xdr:col>
      <xdr:colOff>613833</xdr:colOff>
      <xdr:row>6</xdr:row>
      <xdr:rowOff>247879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49416" y="1377245"/>
          <a:ext cx="476250" cy="4921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</xdr:colOff>
          <xdr:row>8</xdr:row>
          <xdr:rowOff>209550</xdr:rowOff>
        </xdr:from>
        <xdr:to>
          <xdr:col>13</xdr:col>
          <xdr:colOff>1123950</xdr:colOff>
          <xdr:row>10</xdr:row>
          <xdr:rowOff>104775</xdr:rowOff>
        </xdr:to>
        <xdr:sp macro="" textlink="">
          <xdr:nvSpPr>
            <xdr:cNvPr id="1119" name="Button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600" b="1" i="0" u="none" strike="noStrike" baseline="0">
                  <a:solidFill>
                    <a:srgbClr val="000000"/>
                  </a:solidFill>
                  <a:latin typeface="Calibri"/>
                </a:rPr>
                <a:t>RESET VALUES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AM44"/>
  <sheetViews>
    <sheetView showGridLines="0" showRowColHeaders="0" tabSelected="1" zoomScale="85" zoomScaleNormal="85" workbookViewId="0">
      <pane ySplit="2" topLeftCell="A6" activePane="bottomLeft" state="frozen"/>
      <selection pane="bottomLeft" activeCell="B4" sqref="B4"/>
    </sheetView>
  </sheetViews>
  <sheetFormatPr defaultRowHeight="15" x14ac:dyDescent="0.25"/>
  <cols>
    <col min="1" max="1" width="2.42578125" style="3" customWidth="1"/>
    <col min="2" max="2" width="16.42578125" style="3" customWidth="1"/>
    <col min="3" max="3" width="24.42578125" style="3" bestFit="1" customWidth="1"/>
    <col min="4" max="4" width="22.140625" style="3" customWidth="1"/>
    <col min="5" max="5" width="16.42578125" style="3" customWidth="1"/>
    <col min="6" max="6" width="11.28515625" style="3" customWidth="1"/>
    <col min="7" max="7" width="12.140625" style="3" customWidth="1"/>
    <col min="8" max="8" width="12.7109375" style="4" customWidth="1"/>
    <col min="9" max="9" width="11.7109375" style="3" customWidth="1"/>
    <col min="10" max="10" width="10.28515625" style="3" customWidth="1"/>
    <col min="11" max="11" width="8.5703125" style="3" customWidth="1"/>
    <col min="12" max="12" width="22.28515625" style="3" customWidth="1"/>
    <col min="13" max="13" width="11.42578125" style="3" customWidth="1"/>
    <col min="14" max="14" width="17.140625" style="3" bestFit="1" customWidth="1"/>
    <col min="15" max="15" width="10.7109375" style="3" hidden="1" customWidth="1"/>
    <col min="16" max="16" width="8.7109375" style="3" hidden="1" customWidth="1"/>
    <col min="17" max="17" width="11.42578125" style="3" hidden="1" customWidth="1"/>
    <col min="18" max="18" width="11.5703125" style="3" hidden="1" customWidth="1"/>
    <col min="19" max="19" width="7.85546875" style="3" hidden="1" customWidth="1"/>
    <col min="20" max="20" width="11.28515625" style="3" hidden="1" customWidth="1"/>
    <col min="21" max="21" width="8.5703125" style="3" hidden="1" customWidth="1"/>
    <col min="22" max="22" width="31.28515625" style="3" hidden="1" customWidth="1"/>
    <col min="23" max="23" width="8.5703125" style="3" hidden="1" customWidth="1"/>
    <col min="24" max="24" width="9" style="3" hidden="1" customWidth="1"/>
    <col min="25" max="25" width="0" style="3" hidden="1" customWidth="1"/>
    <col min="26" max="27" width="9" style="3" hidden="1" customWidth="1"/>
    <col min="28" max="28" width="12.85546875" style="3" hidden="1" customWidth="1"/>
    <col min="29" max="29" width="6" style="3" hidden="1" customWidth="1"/>
    <col min="30" max="30" width="8" style="3" hidden="1" customWidth="1"/>
    <col min="31" max="31" width="7.5703125" style="3" hidden="1" customWidth="1"/>
    <col min="32" max="32" width="8.7109375" style="3" hidden="1" customWidth="1"/>
    <col min="33" max="33" width="6.140625" style="3" hidden="1" customWidth="1"/>
    <col min="34" max="34" width="7.85546875" style="3" hidden="1" customWidth="1"/>
    <col min="35" max="35" width="6.140625" style="3" hidden="1" customWidth="1"/>
    <col min="36" max="36" width="0" style="3" hidden="1" customWidth="1"/>
    <col min="37" max="16384" width="9.140625" style="3"/>
  </cols>
  <sheetData>
    <row r="1" spans="2:24" ht="36" x14ac:dyDescent="0.55000000000000004">
      <c r="B1" s="173" t="s">
        <v>169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X1"/>
    </row>
    <row r="2" spans="2:24" ht="21" x14ac:dyDescent="0.35"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W2"/>
      <c r="X2"/>
    </row>
    <row r="3" spans="2:24" ht="8.25" customHeight="1" thickBot="1" x14ac:dyDescent="0.4">
      <c r="B3" s="14"/>
      <c r="C3" s="14"/>
      <c r="D3" s="14"/>
      <c r="E3" s="14"/>
      <c r="F3" s="14"/>
      <c r="G3" s="83"/>
      <c r="H3" s="14"/>
      <c r="I3" s="83"/>
      <c r="J3" s="14"/>
      <c r="K3" s="14"/>
      <c r="L3" s="14"/>
      <c r="M3" s="14"/>
      <c r="N3" s="14"/>
      <c r="W3"/>
      <c r="X3"/>
    </row>
    <row r="4" spans="2:24" ht="21" x14ac:dyDescent="0.35">
      <c r="B4" s="80" t="s">
        <v>183</v>
      </c>
      <c r="C4" s="81"/>
      <c r="D4" s="81"/>
      <c r="E4" s="81"/>
      <c r="F4" s="81"/>
      <c r="G4" s="81"/>
      <c r="H4" s="81"/>
      <c r="I4" s="81"/>
      <c r="J4" s="81"/>
      <c r="K4" s="14"/>
      <c r="L4" s="163" t="s">
        <v>182</v>
      </c>
      <c r="M4" s="164"/>
      <c r="N4" s="165"/>
    </row>
    <row r="5" spans="2:24" ht="21" x14ac:dyDescent="0.35">
      <c r="B5" s="80"/>
      <c r="C5" s="81"/>
      <c r="D5" s="81"/>
      <c r="E5" s="81"/>
      <c r="F5" s="81"/>
      <c r="G5" s="81"/>
      <c r="H5" s="81"/>
      <c r="I5" s="81"/>
      <c r="J5" s="81"/>
      <c r="K5" s="90">
        <v>1</v>
      </c>
      <c r="L5" s="88" t="s">
        <v>177</v>
      </c>
      <c r="M5" s="89"/>
      <c r="N5" s="84" t="s">
        <v>176</v>
      </c>
    </row>
    <row r="6" spans="2:24" ht="21" x14ac:dyDescent="0.35">
      <c r="B6" s="82" t="s">
        <v>184</v>
      </c>
      <c r="C6" s="14"/>
      <c r="D6" s="14"/>
      <c r="E6" s="14"/>
      <c r="F6" s="14"/>
      <c r="G6" s="83"/>
      <c r="H6" s="14"/>
      <c r="I6" s="83"/>
      <c r="J6" s="14"/>
      <c r="K6" s="90">
        <v>2</v>
      </c>
      <c r="L6" s="88" t="s">
        <v>178</v>
      </c>
      <c r="M6" s="89"/>
      <c r="N6" s="84" t="s">
        <v>176</v>
      </c>
    </row>
    <row r="7" spans="2:24" ht="21" x14ac:dyDescent="0.35">
      <c r="B7" s="82"/>
      <c r="C7" s="83"/>
      <c r="D7" s="83"/>
      <c r="E7" s="83"/>
      <c r="F7" s="83"/>
      <c r="G7" s="83"/>
      <c r="H7" s="83"/>
      <c r="I7" s="83"/>
      <c r="J7" s="83"/>
      <c r="K7" s="90">
        <v>3</v>
      </c>
      <c r="L7" s="88" t="s">
        <v>179</v>
      </c>
      <c r="M7" s="89"/>
      <c r="N7" s="84" t="s">
        <v>176</v>
      </c>
    </row>
    <row r="8" spans="2:24" ht="21.75" thickBot="1" x14ac:dyDescent="0.4">
      <c r="B8" s="73" t="s">
        <v>185</v>
      </c>
      <c r="C8" s="14"/>
      <c r="D8" s="14"/>
      <c r="E8" s="14"/>
      <c r="F8" s="14"/>
      <c r="G8" s="83"/>
      <c r="H8" s="14"/>
      <c r="I8" s="83"/>
      <c r="J8" s="14"/>
      <c r="K8" s="90">
        <v>4</v>
      </c>
      <c r="L8" s="85" t="s">
        <v>180</v>
      </c>
      <c r="M8" s="86"/>
      <c r="N8" s="87" t="s">
        <v>181</v>
      </c>
    </row>
    <row r="9" spans="2:24" ht="21" x14ac:dyDescent="0.35">
      <c r="B9" s="18" t="s">
        <v>196</v>
      </c>
      <c r="C9" s="14"/>
      <c r="D9" s="14"/>
      <c r="E9" s="14"/>
      <c r="F9" s="14"/>
      <c r="G9" s="83"/>
      <c r="H9" s="14"/>
      <c r="I9" s="83"/>
      <c r="J9" s="14"/>
      <c r="K9" s="14"/>
      <c r="L9" s="14"/>
      <c r="M9" s="14"/>
      <c r="N9" s="14"/>
    </row>
    <row r="10" spans="2:24" ht="21" x14ac:dyDescent="0.35">
      <c r="B10" s="18" t="s">
        <v>186</v>
      </c>
      <c r="C10" s="14"/>
      <c r="D10" s="14"/>
      <c r="E10" s="14"/>
      <c r="F10" s="14"/>
      <c r="G10" s="83"/>
      <c r="H10" s="14"/>
      <c r="I10" s="83"/>
      <c r="J10" s="14"/>
      <c r="K10" s="14"/>
      <c r="L10" s="14"/>
      <c r="M10" s="14"/>
      <c r="N10" s="14"/>
    </row>
    <row r="11" spans="2:24" ht="21" x14ac:dyDescent="0.35">
      <c r="B11" s="18" t="s">
        <v>197</v>
      </c>
      <c r="C11" s="15"/>
      <c r="D11" s="14"/>
      <c r="E11" s="14"/>
      <c r="F11" s="14"/>
      <c r="G11" s="83"/>
      <c r="H11" s="14"/>
      <c r="I11" s="83"/>
      <c r="J11" s="14"/>
      <c r="K11" s="14"/>
      <c r="L11" s="14"/>
      <c r="M11" s="14"/>
      <c r="N11" s="14"/>
    </row>
    <row r="12" spans="2:24" ht="21" x14ac:dyDescent="0.35">
      <c r="B12" s="3" t="s">
        <v>187</v>
      </c>
      <c r="C12" s="15"/>
      <c r="D12" s="14"/>
      <c r="E12" s="14"/>
      <c r="F12" s="14"/>
      <c r="G12" s="83"/>
      <c r="H12" s="14"/>
      <c r="I12" s="83"/>
      <c r="J12" s="14"/>
      <c r="K12" s="14"/>
      <c r="L12" s="14"/>
      <c r="M12" s="14"/>
      <c r="N12" s="14"/>
    </row>
    <row r="13" spans="2:24" ht="21" x14ac:dyDescent="0.35">
      <c r="B13" s="18" t="s">
        <v>198</v>
      </c>
      <c r="C13" s="15"/>
      <c r="D13" s="14"/>
      <c r="E13" s="14"/>
      <c r="F13" s="14"/>
      <c r="G13" s="83"/>
      <c r="H13" s="14"/>
      <c r="I13" s="83"/>
      <c r="J13" s="14"/>
      <c r="K13" s="14"/>
      <c r="L13" s="14"/>
      <c r="M13" s="14"/>
      <c r="N13" s="14"/>
    </row>
    <row r="14" spans="2:24" ht="4.5" customHeight="1" x14ac:dyDescent="0.25">
      <c r="E14" s="6"/>
      <c r="H14" s="3"/>
      <c r="N14" s="5"/>
    </row>
    <row r="15" spans="2:24" ht="9" customHeight="1" x14ac:dyDescent="0.25"/>
    <row r="16" spans="2:24" ht="15.75" thickBot="1" x14ac:dyDescent="0.3"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</row>
    <row r="17" spans="2:39" ht="23.25" customHeight="1" x14ac:dyDescent="0.25">
      <c r="B17" s="154" t="s">
        <v>168</v>
      </c>
      <c r="C17" s="155"/>
      <c r="D17" s="156"/>
      <c r="E17" s="132" t="s">
        <v>173</v>
      </c>
      <c r="F17" s="133"/>
      <c r="G17" s="133"/>
      <c r="H17" s="133"/>
      <c r="I17" s="166" t="s">
        <v>174</v>
      </c>
      <c r="J17" s="167"/>
      <c r="K17" s="167"/>
      <c r="L17" s="167"/>
      <c r="M17" s="168"/>
      <c r="N17" s="144" t="s">
        <v>172</v>
      </c>
      <c r="O17" s="128" t="s">
        <v>8</v>
      </c>
      <c r="P17" s="128"/>
      <c r="Q17" s="128"/>
      <c r="R17" s="128"/>
      <c r="S17" s="128"/>
      <c r="T17" s="128"/>
      <c r="U17" s="128"/>
      <c r="V17" s="128"/>
      <c r="W17" s="49"/>
      <c r="X17" s="49"/>
      <c r="Y17" s="49"/>
      <c r="Z17" s="49"/>
      <c r="AA17" s="49"/>
      <c r="AB17" s="49"/>
      <c r="AC17" s="49"/>
      <c r="AD17" s="49"/>
      <c r="AE17" s="49"/>
      <c r="AF17" s="49"/>
    </row>
    <row r="18" spans="2:39" ht="15.75" customHeight="1" thickBot="1" x14ac:dyDescent="0.3">
      <c r="B18" s="157"/>
      <c r="C18" s="158"/>
      <c r="D18" s="159"/>
      <c r="E18" s="134"/>
      <c r="F18" s="135"/>
      <c r="G18" s="135"/>
      <c r="H18" s="135"/>
      <c r="I18" s="169"/>
      <c r="J18" s="170"/>
      <c r="K18" s="170"/>
      <c r="L18" s="170"/>
      <c r="M18" s="171"/>
      <c r="N18" s="145"/>
      <c r="O18" s="56"/>
      <c r="P18" s="56"/>
      <c r="Q18" s="56"/>
      <c r="R18" s="56"/>
      <c r="S18" s="56"/>
      <c r="T18" s="56"/>
      <c r="U18" s="56"/>
      <c r="V18" s="56"/>
      <c r="W18" s="57"/>
      <c r="X18" s="57"/>
      <c r="Y18" s="57"/>
      <c r="Z18" s="57"/>
      <c r="AA18" s="57"/>
      <c r="AB18" s="57"/>
      <c r="AC18" s="57"/>
      <c r="AD18" s="57"/>
      <c r="AE18" s="57"/>
      <c r="AF18" s="57"/>
    </row>
    <row r="19" spans="2:39" ht="31.5" customHeight="1" thickBot="1" x14ac:dyDescent="0.3">
      <c r="B19" s="160"/>
      <c r="C19" s="161"/>
      <c r="D19" s="162"/>
      <c r="E19" s="136"/>
      <c r="F19" s="137"/>
      <c r="G19" s="137"/>
      <c r="H19" s="138"/>
      <c r="I19" s="152" t="s">
        <v>170</v>
      </c>
      <c r="J19" s="172"/>
      <c r="K19" s="153"/>
      <c r="L19" s="152" t="s">
        <v>171</v>
      </c>
      <c r="M19" s="153"/>
      <c r="N19" s="145"/>
      <c r="O19" s="56"/>
      <c r="P19" s="56"/>
      <c r="Q19" s="56"/>
      <c r="R19" s="56"/>
      <c r="S19" s="56"/>
      <c r="T19" s="56"/>
      <c r="U19" s="56"/>
      <c r="V19" s="56"/>
      <c r="W19" s="57"/>
      <c r="X19" s="57"/>
      <c r="Y19" s="57"/>
      <c r="Z19" s="57"/>
      <c r="AA19" s="57"/>
      <c r="AB19" s="57"/>
      <c r="AC19" s="57"/>
      <c r="AD19" s="57"/>
      <c r="AE19" s="57"/>
      <c r="AF19" s="57"/>
    </row>
    <row r="20" spans="2:39" s="7" customFormat="1" ht="99" customHeight="1" thickBot="1" x14ac:dyDescent="0.35">
      <c r="B20" s="72"/>
      <c r="C20" s="38" t="s">
        <v>99</v>
      </c>
      <c r="D20" s="39"/>
      <c r="E20" s="40" t="s">
        <v>153</v>
      </c>
      <c r="F20" s="105" t="s">
        <v>201</v>
      </c>
      <c r="G20" s="92" t="s">
        <v>203</v>
      </c>
      <c r="H20" s="127" t="s">
        <v>204</v>
      </c>
      <c r="I20" s="104" t="s">
        <v>202</v>
      </c>
      <c r="J20" s="68" t="s">
        <v>190</v>
      </c>
      <c r="K20" s="68" t="s">
        <v>191</v>
      </c>
      <c r="L20" s="71" t="s">
        <v>98</v>
      </c>
      <c r="M20" s="69" t="s">
        <v>175</v>
      </c>
      <c r="N20" s="146"/>
      <c r="O20" s="58" t="s">
        <v>154</v>
      </c>
      <c r="P20" s="58" t="s">
        <v>192</v>
      </c>
      <c r="Q20" s="59" t="s">
        <v>157</v>
      </c>
      <c r="R20" s="59" t="s">
        <v>155</v>
      </c>
      <c r="S20" s="59" t="s">
        <v>156</v>
      </c>
      <c r="T20" s="59" t="s">
        <v>158</v>
      </c>
      <c r="U20" s="59" t="s">
        <v>159</v>
      </c>
      <c r="V20" s="57" t="s">
        <v>164</v>
      </c>
      <c r="W20" s="59" t="s">
        <v>165</v>
      </c>
      <c r="X20" s="59" t="s">
        <v>160</v>
      </c>
      <c r="Y20" s="59"/>
      <c r="Z20" s="59" t="s">
        <v>161</v>
      </c>
      <c r="AA20" s="59" t="s">
        <v>162</v>
      </c>
      <c r="AB20" s="59" t="s">
        <v>163</v>
      </c>
      <c r="AC20" s="59" t="s">
        <v>167</v>
      </c>
      <c r="AD20" s="59"/>
      <c r="AE20" s="59"/>
      <c r="AF20" s="59"/>
      <c r="AL20" s="67"/>
      <c r="AM20" s="67"/>
    </row>
    <row r="21" spans="2:39" ht="19.5" thickBot="1" x14ac:dyDescent="0.35">
      <c r="B21" s="8" t="s">
        <v>2</v>
      </c>
      <c r="C21" s="28" t="s">
        <v>1</v>
      </c>
      <c r="D21" s="27"/>
      <c r="E21" s="102"/>
      <c r="F21" s="17"/>
      <c r="G21" s="103"/>
      <c r="H21" s="91"/>
      <c r="I21" s="12"/>
      <c r="J21" s="93"/>
      <c r="K21" s="13"/>
      <c r="L21" s="70" t="str">
        <f>C21</f>
        <v>All Labor</v>
      </c>
      <c r="M21" s="33"/>
      <c r="N21" s="19" t="str">
        <f>IF(AC21=1,AA21*M21,"N/A")</f>
        <v>N/A</v>
      </c>
      <c r="O21" s="95" t="e">
        <f>IF(RIGHT(E21,1)="E",H21/K21*M21,G21/J21*M21)</f>
        <v>#DIV/0!</v>
      </c>
      <c r="P21" s="97" t="e">
        <f t="shared" ref="P21:P31" si="0">IF(E21="Salary % - STORE",H21,G21/J21*K21)</f>
        <v>#DIV/0!</v>
      </c>
      <c r="Q21" s="60"/>
      <c r="R21" s="60"/>
      <c r="S21" s="61"/>
      <c r="T21" s="61"/>
      <c r="U21" s="61"/>
      <c r="V21" s="57"/>
      <c r="W21" s="57"/>
      <c r="X21" s="60">
        <f>SUMIF(AC22:AC31,1,Z22:Z31)+SUMIF(W33:W42,1,Q33:Q42)</f>
        <v>0</v>
      </c>
      <c r="Y21" s="57"/>
      <c r="Z21" s="57"/>
      <c r="AA21" s="62" t="str">
        <f>IF(AC21=1,1+AH21/(K21-AI21),"N/A")</f>
        <v>N/A</v>
      </c>
      <c r="AB21" s="62"/>
      <c r="AC21" s="63" t="str">
        <f>IF(H21=0,"N/A",IF(K21="","N/A",IF(M21="","N/A",IF(E21="Salary % - DEPT",IF(G21="","N/A",IF(J21="","N/A",1)),1))))</f>
        <v>N/A</v>
      </c>
      <c r="AD21" s="63" t="s">
        <v>193</v>
      </c>
      <c r="AE21" s="63" t="s">
        <v>194</v>
      </c>
      <c r="AF21" s="63" t="s">
        <v>195</v>
      </c>
      <c r="AG21" s="47">
        <f t="shared" ref="AG21:AG31" si="1">X21+K21</f>
        <v>0</v>
      </c>
      <c r="AH21" s="47" t="e">
        <f>P21-AG21</f>
        <v>#DIV/0!</v>
      </c>
      <c r="AI21" s="46">
        <f>SUMIF(AC22:AC31,1,K22:K31)+SUMIF(W33:W42,1,K33:K42)-SUMIF(AC22:AC31,1,T22:T31)</f>
        <v>0</v>
      </c>
      <c r="AK21" s="46"/>
    </row>
    <row r="22" spans="2:39" ht="15" customHeight="1" x14ac:dyDescent="0.3">
      <c r="B22" s="149" t="s">
        <v>27</v>
      </c>
      <c r="C22" s="174"/>
      <c r="D22" s="175"/>
      <c r="E22" s="106"/>
      <c r="F22" s="107"/>
      <c r="G22" s="108"/>
      <c r="H22" s="108"/>
      <c r="I22" s="109"/>
      <c r="J22" s="110"/>
      <c r="K22" s="111"/>
      <c r="L22" s="74" t="e">
        <f>HLOOKUP(C22,JobDeptList!$B$1:$Q$2,2,FALSE)</f>
        <v>#N/A</v>
      </c>
      <c r="M22" s="34"/>
      <c r="N22" s="20" t="str">
        <f t="shared" ref="N22:N31" si="2">IF(AC22=1,AA22/$AA$21*M22,"N/A")</f>
        <v>N/A</v>
      </c>
      <c r="O22" s="96" t="str">
        <f t="shared" ref="O22:O31" si="3">IF(AC22=1,IF(E22="Hours",F22/I22*M22,IF(E22="Salary % - DEPT",G22/J22*M22,H22/K22*M22)),"")</f>
        <v/>
      </c>
      <c r="P22" s="97" t="e">
        <f t="shared" si="0"/>
        <v>#DIV/0!</v>
      </c>
      <c r="Q22" s="63">
        <f t="shared" ref="Q22:Q31" si="4">SUMIFS($F$33:$F$42,$C$33:$C$42,C22,$W$33:$W$42,1)</f>
        <v>0</v>
      </c>
      <c r="R22" s="63">
        <f t="shared" ref="R22:R31" si="5">SUMIFS($I$33:$I$42,$C$33:$C$42,C22,$W$33:$W$42,1)</f>
        <v>0</v>
      </c>
      <c r="S22" s="61">
        <f t="shared" ref="S22:S31" si="6">I22-R22</f>
        <v>0</v>
      </c>
      <c r="T22" s="64">
        <f t="shared" ref="T22:T31" si="7">SUMIF($C$33:$C$42,C22,$K$33:$K$42)</f>
        <v>0</v>
      </c>
      <c r="U22" s="64">
        <f t="shared" ref="U22:U31" si="8">K22-T22</f>
        <v>0</v>
      </c>
      <c r="V22" s="65">
        <f t="shared" ref="V22:V31" si="9">F22-Q22</f>
        <v>0</v>
      </c>
      <c r="W22" s="64">
        <f>IF(AC22=1,T22+X22,0)</f>
        <v>0</v>
      </c>
      <c r="X22" s="64">
        <f t="shared" ref="X22:X31" si="10">IF(AC22=1,SUMIFS($Q$33:$Q$42,$W$33:$W$42,1,$C$33:$C$42,C22),0)</f>
        <v>0</v>
      </c>
      <c r="Y22" s="57"/>
      <c r="Z22" s="64">
        <f>IFERROR(U22*(AA22-1),0)</f>
        <v>0</v>
      </c>
      <c r="AA22" s="62" t="str">
        <f t="shared" ref="AA22:AA31" si="11">IF(AC22=1,IF(LEFT(E22,1)="S",(P22-W22)/(K22-T22),(F22-Q22)/(I22-R22)),"N/A")</f>
        <v>N/A</v>
      </c>
      <c r="AB22" s="66" t="e">
        <f t="shared" ref="AB22:AB31" si="12">AA22/$AA$21</f>
        <v>#VALUE!</v>
      </c>
      <c r="AC22" s="63" t="str">
        <f>IF(AD22=1,1,IF(AE22=1,1,IF(AF22=1,1,"N/A")))</f>
        <v>N/A</v>
      </c>
      <c r="AD22" s="63" t="b">
        <f t="shared" ref="AD22:AD31" si="13">IF(E22="Salary % - STORE",IF(H22&gt;0,IF(J22&gt;0,IF(K22&gt;0,IF(I22&gt;0,IF(M22&gt;0,1))))))</f>
        <v>0</v>
      </c>
      <c r="AE22" s="63" t="b">
        <f t="shared" ref="AE22:AE31" si="14">IF(E22="Salary % - DEPT",IF(G22&gt;0,IF(J22&gt;0,IF(K22&gt;0,IF(I22&gt;0,IF(M22&gt;0,1))))))</f>
        <v>0</v>
      </c>
      <c r="AF22" s="63" t="b">
        <f t="shared" ref="AF22:AF31" si="15">IF(E22="HOURS",IF(F22&gt;0,IF(J22&gt;0,IF(K22&gt;0,IF(I22&gt;0,IF(M22&gt;0,1))))))</f>
        <v>0</v>
      </c>
      <c r="AG22" s="47">
        <f t="shared" si="1"/>
        <v>0</v>
      </c>
      <c r="AH22" s="47" t="e">
        <f>P22-AG22</f>
        <v>#DIV/0!</v>
      </c>
      <c r="AI22" s="46">
        <f t="shared" ref="AI22:AI31" si="16">SUMIF(AC23:AC32,1,J23:J32)+SUMIF(W34:W43,1,J34:J43)-SUMIF(AC23:AC32,1,T23:T32)</f>
        <v>0</v>
      </c>
      <c r="AK22" s="46"/>
    </row>
    <row r="23" spans="2:39" ht="15" customHeight="1" x14ac:dyDescent="0.3">
      <c r="B23" s="150"/>
      <c r="C23" s="130"/>
      <c r="D23" s="131"/>
      <c r="E23" s="112"/>
      <c r="F23" s="113"/>
      <c r="G23" s="114"/>
      <c r="H23" s="114"/>
      <c r="I23" s="115"/>
      <c r="J23" s="116"/>
      <c r="K23" s="117"/>
      <c r="L23" s="74" t="e">
        <f>HLOOKUP(C23,JobDeptList!$B$1:$Q$2,2,FALSE)</f>
        <v>#N/A</v>
      </c>
      <c r="M23" s="34"/>
      <c r="N23" s="20" t="str">
        <f t="shared" si="2"/>
        <v>N/A</v>
      </c>
      <c r="O23" s="96" t="str">
        <f t="shared" si="3"/>
        <v/>
      </c>
      <c r="P23" s="97" t="e">
        <f t="shared" si="0"/>
        <v>#DIV/0!</v>
      </c>
      <c r="Q23" s="63">
        <f t="shared" si="4"/>
        <v>0</v>
      </c>
      <c r="R23" s="63">
        <f t="shared" si="5"/>
        <v>0</v>
      </c>
      <c r="S23" s="61">
        <f t="shared" si="6"/>
        <v>0</v>
      </c>
      <c r="T23" s="64">
        <f t="shared" si="7"/>
        <v>0</v>
      </c>
      <c r="U23" s="64">
        <f t="shared" si="8"/>
        <v>0</v>
      </c>
      <c r="V23" s="65">
        <f t="shared" si="9"/>
        <v>0</v>
      </c>
      <c r="W23" s="64">
        <f>IF(AC23=1,T23+X23,0)</f>
        <v>0</v>
      </c>
      <c r="X23" s="64">
        <f t="shared" si="10"/>
        <v>0</v>
      </c>
      <c r="Y23" s="57"/>
      <c r="Z23" s="64">
        <f>IFERROR(U23*(AA23-1),0)</f>
        <v>0</v>
      </c>
      <c r="AA23" s="62" t="str">
        <f t="shared" si="11"/>
        <v>N/A</v>
      </c>
      <c r="AB23" s="66" t="e">
        <f t="shared" si="12"/>
        <v>#VALUE!</v>
      </c>
      <c r="AC23" s="63" t="str">
        <f t="shared" ref="AC23:AC31" si="17">IF(AD23=1,1,IF(AE23=1,1,IF(AF23=1,1,"N/A")))</f>
        <v>N/A</v>
      </c>
      <c r="AD23" s="63" t="b">
        <f t="shared" si="13"/>
        <v>0</v>
      </c>
      <c r="AE23" s="63" t="b">
        <f t="shared" si="14"/>
        <v>0</v>
      </c>
      <c r="AF23" s="63" t="b">
        <f t="shared" si="15"/>
        <v>0</v>
      </c>
      <c r="AG23" s="47">
        <f t="shared" si="1"/>
        <v>0</v>
      </c>
      <c r="AH23" s="47" t="e">
        <f t="shared" ref="AH23:AH31" si="18">P23-AG23</f>
        <v>#DIV/0!</v>
      </c>
      <c r="AI23" s="46">
        <f t="shared" si="16"/>
        <v>0</v>
      </c>
      <c r="AK23" s="46"/>
    </row>
    <row r="24" spans="2:39" ht="15" customHeight="1" x14ac:dyDescent="0.3">
      <c r="B24" s="150"/>
      <c r="C24" s="130"/>
      <c r="D24" s="131"/>
      <c r="E24" s="112"/>
      <c r="F24" s="113"/>
      <c r="G24" s="114"/>
      <c r="H24" s="114"/>
      <c r="I24" s="115"/>
      <c r="J24" s="116"/>
      <c r="K24" s="117"/>
      <c r="L24" s="74" t="e">
        <f>HLOOKUP(C24,JobDeptList!$B$1:$Q$2,2,FALSE)</f>
        <v>#N/A</v>
      </c>
      <c r="M24" s="34"/>
      <c r="N24" s="20" t="str">
        <f t="shared" si="2"/>
        <v>N/A</v>
      </c>
      <c r="O24" s="96" t="str">
        <f t="shared" si="3"/>
        <v/>
      </c>
      <c r="P24" s="97" t="e">
        <f t="shared" si="0"/>
        <v>#DIV/0!</v>
      </c>
      <c r="Q24" s="63">
        <f t="shared" si="4"/>
        <v>0</v>
      </c>
      <c r="R24" s="63">
        <f t="shared" si="5"/>
        <v>0</v>
      </c>
      <c r="S24" s="61">
        <f t="shared" si="6"/>
        <v>0</v>
      </c>
      <c r="T24" s="64">
        <f t="shared" si="7"/>
        <v>0</v>
      </c>
      <c r="U24" s="64">
        <f t="shared" si="8"/>
        <v>0</v>
      </c>
      <c r="V24" s="65">
        <f t="shared" si="9"/>
        <v>0</v>
      </c>
      <c r="W24" s="64">
        <f>IF(AC24=1,T24+X24,0)</f>
        <v>0</v>
      </c>
      <c r="X24" s="64">
        <f t="shared" si="10"/>
        <v>0</v>
      </c>
      <c r="Y24" s="57"/>
      <c r="Z24" s="64">
        <f t="shared" ref="Z24:Z31" si="19">IFERROR(U24*(AA24-1),0)</f>
        <v>0</v>
      </c>
      <c r="AA24" s="62" t="str">
        <f t="shared" si="11"/>
        <v>N/A</v>
      </c>
      <c r="AB24" s="66" t="e">
        <f t="shared" si="12"/>
        <v>#VALUE!</v>
      </c>
      <c r="AC24" s="63" t="str">
        <f t="shared" si="17"/>
        <v>N/A</v>
      </c>
      <c r="AD24" s="63" t="b">
        <f t="shared" si="13"/>
        <v>0</v>
      </c>
      <c r="AE24" s="63" t="b">
        <f t="shared" si="14"/>
        <v>0</v>
      </c>
      <c r="AF24" s="63" t="b">
        <f t="shared" si="15"/>
        <v>0</v>
      </c>
      <c r="AG24" s="47">
        <f t="shared" si="1"/>
        <v>0</v>
      </c>
      <c r="AH24" s="47" t="e">
        <f t="shared" si="18"/>
        <v>#DIV/0!</v>
      </c>
      <c r="AI24" s="46">
        <f t="shared" si="16"/>
        <v>0</v>
      </c>
      <c r="AK24" s="46"/>
    </row>
    <row r="25" spans="2:39" ht="15" customHeight="1" x14ac:dyDescent="0.3">
      <c r="B25" s="150"/>
      <c r="C25" s="130"/>
      <c r="D25" s="131"/>
      <c r="E25" s="112"/>
      <c r="F25" s="113"/>
      <c r="G25" s="114"/>
      <c r="H25" s="114"/>
      <c r="I25" s="115"/>
      <c r="J25" s="116"/>
      <c r="K25" s="117"/>
      <c r="L25" s="74" t="e">
        <f>HLOOKUP(C25,JobDeptList!$B$1:$Q$2,2,FALSE)</f>
        <v>#N/A</v>
      </c>
      <c r="M25" s="34"/>
      <c r="N25" s="20" t="str">
        <f t="shared" si="2"/>
        <v>N/A</v>
      </c>
      <c r="O25" s="96" t="str">
        <f t="shared" si="3"/>
        <v/>
      </c>
      <c r="P25" s="97" t="e">
        <f t="shared" si="0"/>
        <v>#DIV/0!</v>
      </c>
      <c r="Q25" s="63">
        <f t="shared" si="4"/>
        <v>0</v>
      </c>
      <c r="R25" s="63">
        <f t="shared" si="5"/>
        <v>0</v>
      </c>
      <c r="S25" s="61">
        <f t="shared" si="6"/>
        <v>0</v>
      </c>
      <c r="T25" s="64">
        <f t="shared" si="7"/>
        <v>0</v>
      </c>
      <c r="U25" s="64">
        <f t="shared" si="8"/>
        <v>0</v>
      </c>
      <c r="V25" s="65">
        <f t="shared" si="9"/>
        <v>0</v>
      </c>
      <c r="W25" s="64">
        <f t="shared" ref="W25:W31" si="20">IF(AC25=1,T25+X25,0)</f>
        <v>0</v>
      </c>
      <c r="X25" s="64">
        <f t="shared" si="10"/>
        <v>0</v>
      </c>
      <c r="Y25" s="57"/>
      <c r="Z25" s="64">
        <f t="shared" si="19"/>
        <v>0</v>
      </c>
      <c r="AA25" s="62" t="str">
        <f t="shared" si="11"/>
        <v>N/A</v>
      </c>
      <c r="AB25" s="66" t="e">
        <f t="shared" si="12"/>
        <v>#VALUE!</v>
      </c>
      <c r="AC25" s="63" t="str">
        <f t="shared" si="17"/>
        <v>N/A</v>
      </c>
      <c r="AD25" s="63" t="b">
        <f t="shared" si="13"/>
        <v>0</v>
      </c>
      <c r="AE25" s="63" t="b">
        <f t="shared" si="14"/>
        <v>0</v>
      </c>
      <c r="AF25" s="63" t="b">
        <f t="shared" si="15"/>
        <v>0</v>
      </c>
      <c r="AG25" s="47">
        <f t="shared" si="1"/>
        <v>0</v>
      </c>
      <c r="AH25" s="47" t="e">
        <f t="shared" si="18"/>
        <v>#DIV/0!</v>
      </c>
      <c r="AI25" s="46">
        <f t="shared" si="16"/>
        <v>0</v>
      </c>
    </row>
    <row r="26" spans="2:39" ht="15" customHeight="1" x14ac:dyDescent="0.3">
      <c r="B26" s="150"/>
      <c r="C26" s="130"/>
      <c r="D26" s="131"/>
      <c r="E26" s="112"/>
      <c r="F26" s="113"/>
      <c r="G26" s="114"/>
      <c r="H26" s="114"/>
      <c r="I26" s="115"/>
      <c r="J26" s="116"/>
      <c r="K26" s="117"/>
      <c r="L26" s="74" t="e">
        <f>HLOOKUP(C26,JobDeptList!$B$1:$Q$2,2,FALSE)</f>
        <v>#N/A</v>
      </c>
      <c r="M26" s="34"/>
      <c r="N26" s="20" t="str">
        <f t="shared" si="2"/>
        <v>N/A</v>
      </c>
      <c r="O26" s="96" t="str">
        <f t="shared" si="3"/>
        <v/>
      </c>
      <c r="P26" s="97" t="e">
        <f t="shared" si="0"/>
        <v>#DIV/0!</v>
      </c>
      <c r="Q26" s="63">
        <f t="shared" si="4"/>
        <v>0</v>
      </c>
      <c r="R26" s="63">
        <f t="shared" si="5"/>
        <v>0</v>
      </c>
      <c r="S26" s="61">
        <f t="shared" si="6"/>
        <v>0</v>
      </c>
      <c r="T26" s="64">
        <f t="shared" si="7"/>
        <v>0</v>
      </c>
      <c r="U26" s="64">
        <f t="shared" si="8"/>
        <v>0</v>
      </c>
      <c r="V26" s="65">
        <f t="shared" si="9"/>
        <v>0</v>
      </c>
      <c r="W26" s="64">
        <f t="shared" si="20"/>
        <v>0</v>
      </c>
      <c r="X26" s="64">
        <f t="shared" si="10"/>
        <v>0</v>
      </c>
      <c r="Y26" s="57"/>
      <c r="Z26" s="64">
        <f t="shared" si="19"/>
        <v>0</v>
      </c>
      <c r="AA26" s="62" t="str">
        <f t="shared" si="11"/>
        <v>N/A</v>
      </c>
      <c r="AB26" s="66" t="e">
        <f t="shared" si="12"/>
        <v>#VALUE!</v>
      </c>
      <c r="AC26" s="63" t="str">
        <f t="shared" si="17"/>
        <v>N/A</v>
      </c>
      <c r="AD26" s="63" t="b">
        <f t="shared" si="13"/>
        <v>0</v>
      </c>
      <c r="AE26" s="63" t="b">
        <f t="shared" si="14"/>
        <v>0</v>
      </c>
      <c r="AF26" s="63" t="b">
        <f t="shared" si="15"/>
        <v>0</v>
      </c>
      <c r="AG26" s="47">
        <f t="shared" si="1"/>
        <v>0</v>
      </c>
      <c r="AH26" s="47" t="e">
        <f t="shared" si="18"/>
        <v>#DIV/0!</v>
      </c>
      <c r="AI26" s="46">
        <f t="shared" si="16"/>
        <v>0</v>
      </c>
    </row>
    <row r="27" spans="2:39" ht="15" customHeight="1" x14ac:dyDescent="0.3">
      <c r="B27" s="150"/>
      <c r="C27" s="130"/>
      <c r="D27" s="131"/>
      <c r="E27" s="112"/>
      <c r="F27" s="113"/>
      <c r="G27" s="114"/>
      <c r="H27" s="114"/>
      <c r="I27" s="115"/>
      <c r="J27" s="116"/>
      <c r="K27" s="117"/>
      <c r="L27" s="74" t="e">
        <f>HLOOKUP(C27,JobDeptList!$B$1:$Q$2,2,FALSE)</f>
        <v>#N/A</v>
      </c>
      <c r="M27" s="34"/>
      <c r="N27" s="20" t="str">
        <f t="shared" si="2"/>
        <v>N/A</v>
      </c>
      <c r="O27" s="96" t="str">
        <f t="shared" si="3"/>
        <v/>
      </c>
      <c r="P27" s="97" t="e">
        <f t="shared" si="0"/>
        <v>#DIV/0!</v>
      </c>
      <c r="Q27" s="63">
        <f t="shared" si="4"/>
        <v>0</v>
      </c>
      <c r="R27" s="63">
        <f t="shared" si="5"/>
        <v>0</v>
      </c>
      <c r="S27" s="61">
        <f t="shared" si="6"/>
        <v>0</v>
      </c>
      <c r="T27" s="64">
        <f t="shared" si="7"/>
        <v>0</v>
      </c>
      <c r="U27" s="64">
        <f t="shared" si="8"/>
        <v>0</v>
      </c>
      <c r="V27" s="65">
        <f t="shared" si="9"/>
        <v>0</v>
      </c>
      <c r="W27" s="64">
        <f t="shared" si="20"/>
        <v>0</v>
      </c>
      <c r="X27" s="64">
        <f t="shared" si="10"/>
        <v>0</v>
      </c>
      <c r="Y27" s="57"/>
      <c r="Z27" s="64">
        <f t="shared" si="19"/>
        <v>0</v>
      </c>
      <c r="AA27" s="62" t="str">
        <f t="shared" si="11"/>
        <v>N/A</v>
      </c>
      <c r="AB27" s="66" t="e">
        <f t="shared" si="12"/>
        <v>#VALUE!</v>
      </c>
      <c r="AC27" s="63" t="str">
        <f t="shared" si="17"/>
        <v>N/A</v>
      </c>
      <c r="AD27" s="63" t="b">
        <f t="shared" si="13"/>
        <v>0</v>
      </c>
      <c r="AE27" s="63" t="b">
        <f t="shared" si="14"/>
        <v>0</v>
      </c>
      <c r="AF27" s="63" t="b">
        <f t="shared" si="15"/>
        <v>0</v>
      </c>
      <c r="AG27" s="47">
        <f t="shared" si="1"/>
        <v>0</v>
      </c>
      <c r="AH27" s="47" t="e">
        <f t="shared" si="18"/>
        <v>#DIV/0!</v>
      </c>
      <c r="AI27" s="46">
        <f t="shared" si="16"/>
        <v>0</v>
      </c>
    </row>
    <row r="28" spans="2:39" ht="15" customHeight="1" x14ac:dyDescent="0.3">
      <c r="B28" s="150"/>
      <c r="C28" s="130"/>
      <c r="D28" s="131"/>
      <c r="E28" s="112"/>
      <c r="F28" s="113"/>
      <c r="G28" s="114"/>
      <c r="H28" s="114"/>
      <c r="I28" s="115"/>
      <c r="J28" s="116"/>
      <c r="K28" s="117"/>
      <c r="L28" s="74" t="e">
        <f>HLOOKUP(C28,JobDeptList!$B$1:$Q$2,2,FALSE)</f>
        <v>#N/A</v>
      </c>
      <c r="M28" s="34"/>
      <c r="N28" s="20" t="str">
        <f t="shared" si="2"/>
        <v>N/A</v>
      </c>
      <c r="O28" s="96" t="str">
        <f t="shared" si="3"/>
        <v/>
      </c>
      <c r="P28" s="97" t="e">
        <f t="shared" si="0"/>
        <v>#DIV/0!</v>
      </c>
      <c r="Q28" s="63">
        <f t="shared" si="4"/>
        <v>0</v>
      </c>
      <c r="R28" s="63">
        <f t="shared" si="5"/>
        <v>0</v>
      </c>
      <c r="S28" s="61">
        <f t="shared" si="6"/>
        <v>0</v>
      </c>
      <c r="T28" s="64">
        <f t="shared" si="7"/>
        <v>0</v>
      </c>
      <c r="U28" s="64">
        <f t="shared" si="8"/>
        <v>0</v>
      </c>
      <c r="V28" s="65">
        <f t="shared" si="9"/>
        <v>0</v>
      </c>
      <c r="W28" s="64">
        <f t="shared" si="20"/>
        <v>0</v>
      </c>
      <c r="X28" s="64">
        <f t="shared" si="10"/>
        <v>0</v>
      </c>
      <c r="Y28" s="57"/>
      <c r="Z28" s="64">
        <f t="shared" si="19"/>
        <v>0</v>
      </c>
      <c r="AA28" s="62" t="str">
        <f t="shared" si="11"/>
        <v>N/A</v>
      </c>
      <c r="AB28" s="66" t="e">
        <f t="shared" si="12"/>
        <v>#VALUE!</v>
      </c>
      <c r="AC28" s="63" t="str">
        <f t="shared" si="17"/>
        <v>N/A</v>
      </c>
      <c r="AD28" s="63" t="b">
        <f t="shared" si="13"/>
        <v>0</v>
      </c>
      <c r="AE28" s="63" t="b">
        <f t="shared" si="14"/>
        <v>0</v>
      </c>
      <c r="AF28" s="63" t="b">
        <f t="shared" si="15"/>
        <v>0</v>
      </c>
      <c r="AG28" s="47">
        <f t="shared" si="1"/>
        <v>0</v>
      </c>
      <c r="AH28" s="47" t="e">
        <f t="shared" si="18"/>
        <v>#DIV/0!</v>
      </c>
      <c r="AI28" s="46">
        <f t="shared" si="16"/>
        <v>0</v>
      </c>
    </row>
    <row r="29" spans="2:39" ht="15" customHeight="1" x14ac:dyDescent="0.3">
      <c r="B29" s="150"/>
      <c r="C29" s="130"/>
      <c r="D29" s="131"/>
      <c r="E29" s="112"/>
      <c r="F29" s="113"/>
      <c r="G29" s="114"/>
      <c r="H29" s="114"/>
      <c r="I29" s="115"/>
      <c r="J29" s="116"/>
      <c r="K29" s="117"/>
      <c r="L29" s="74" t="e">
        <f>HLOOKUP(C29,JobDeptList!$B$1:$Q$2,2,FALSE)</f>
        <v>#N/A</v>
      </c>
      <c r="M29" s="34"/>
      <c r="N29" s="20" t="str">
        <f t="shared" si="2"/>
        <v>N/A</v>
      </c>
      <c r="O29" s="96" t="str">
        <f t="shared" si="3"/>
        <v/>
      </c>
      <c r="P29" s="97" t="e">
        <f t="shared" si="0"/>
        <v>#DIV/0!</v>
      </c>
      <c r="Q29" s="63">
        <f t="shared" si="4"/>
        <v>0</v>
      </c>
      <c r="R29" s="63">
        <f t="shared" si="5"/>
        <v>0</v>
      </c>
      <c r="S29" s="61">
        <f t="shared" si="6"/>
        <v>0</v>
      </c>
      <c r="T29" s="64">
        <f t="shared" si="7"/>
        <v>0</v>
      </c>
      <c r="U29" s="64">
        <f t="shared" si="8"/>
        <v>0</v>
      </c>
      <c r="V29" s="65">
        <f t="shared" si="9"/>
        <v>0</v>
      </c>
      <c r="W29" s="64">
        <f t="shared" si="20"/>
        <v>0</v>
      </c>
      <c r="X29" s="64">
        <f t="shared" si="10"/>
        <v>0</v>
      </c>
      <c r="Y29" s="57"/>
      <c r="Z29" s="64">
        <f t="shared" si="19"/>
        <v>0</v>
      </c>
      <c r="AA29" s="62" t="str">
        <f t="shared" si="11"/>
        <v>N/A</v>
      </c>
      <c r="AB29" s="66" t="e">
        <f t="shared" si="12"/>
        <v>#VALUE!</v>
      </c>
      <c r="AC29" s="63" t="str">
        <f t="shared" si="17"/>
        <v>N/A</v>
      </c>
      <c r="AD29" s="63" t="b">
        <f t="shared" si="13"/>
        <v>0</v>
      </c>
      <c r="AE29" s="63" t="b">
        <f t="shared" si="14"/>
        <v>0</v>
      </c>
      <c r="AF29" s="63" t="b">
        <f t="shared" si="15"/>
        <v>0</v>
      </c>
      <c r="AG29" s="47">
        <f t="shared" si="1"/>
        <v>0</v>
      </c>
      <c r="AH29" s="47" t="e">
        <f t="shared" si="18"/>
        <v>#DIV/0!</v>
      </c>
      <c r="AI29" s="46">
        <f t="shared" si="16"/>
        <v>0</v>
      </c>
    </row>
    <row r="30" spans="2:39" ht="15" customHeight="1" x14ac:dyDescent="0.3">
      <c r="B30" s="150"/>
      <c r="C30" s="130"/>
      <c r="D30" s="131"/>
      <c r="E30" s="112"/>
      <c r="F30" s="113"/>
      <c r="G30" s="114"/>
      <c r="H30" s="114"/>
      <c r="I30" s="115"/>
      <c r="J30" s="116"/>
      <c r="K30" s="117"/>
      <c r="L30" s="74" t="e">
        <f>HLOOKUP(C30,JobDeptList!$B$1:$Q$2,2,FALSE)</f>
        <v>#N/A</v>
      </c>
      <c r="M30" s="34"/>
      <c r="N30" s="20" t="str">
        <f t="shared" si="2"/>
        <v>N/A</v>
      </c>
      <c r="O30" s="96" t="str">
        <f t="shared" si="3"/>
        <v/>
      </c>
      <c r="P30" s="97" t="e">
        <f t="shared" si="0"/>
        <v>#DIV/0!</v>
      </c>
      <c r="Q30" s="63">
        <f t="shared" si="4"/>
        <v>0</v>
      </c>
      <c r="R30" s="63">
        <f t="shared" si="5"/>
        <v>0</v>
      </c>
      <c r="S30" s="61">
        <f t="shared" si="6"/>
        <v>0</v>
      </c>
      <c r="T30" s="64">
        <f t="shared" si="7"/>
        <v>0</v>
      </c>
      <c r="U30" s="64">
        <f t="shared" si="8"/>
        <v>0</v>
      </c>
      <c r="V30" s="65">
        <f t="shared" si="9"/>
        <v>0</v>
      </c>
      <c r="W30" s="64">
        <f t="shared" si="20"/>
        <v>0</v>
      </c>
      <c r="X30" s="64">
        <f t="shared" si="10"/>
        <v>0</v>
      </c>
      <c r="Y30" s="57"/>
      <c r="Z30" s="64">
        <f t="shared" si="19"/>
        <v>0</v>
      </c>
      <c r="AA30" s="62" t="str">
        <f t="shared" si="11"/>
        <v>N/A</v>
      </c>
      <c r="AB30" s="66" t="e">
        <f t="shared" si="12"/>
        <v>#VALUE!</v>
      </c>
      <c r="AC30" s="63" t="str">
        <f t="shared" si="17"/>
        <v>N/A</v>
      </c>
      <c r="AD30" s="63" t="b">
        <f t="shared" si="13"/>
        <v>0</v>
      </c>
      <c r="AE30" s="63" t="b">
        <f t="shared" si="14"/>
        <v>0</v>
      </c>
      <c r="AF30" s="63" t="b">
        <f t="shared" si="15"/>
        <v>0</v>
      </c>
      <c r="AG30" s="47">
        <f t="shared" si="1"/>
        <v>0</v>
      </c>
      <c r="AH30" s="47" t="e">
        <f t="shared" si="18"/>
        <v>#DIV/0!</v>
      </c>
      <c r="AI30" s="46">
        <f t="shared" si="16"/>
        <v>0</v>
      </c>
    </row>
    <row r="31" spans="2:39" ht="15.75" customHeight="1" thickBot="1" x14ac:dyDescent="0.35">
      <c r="B31" s="151"/>
      <c r="C31" s="147"/>
      <c r="D31" s="148"/>
      <c r="E31" s="118"/>
      <c r="F31" s="119"/>
      <c r="G31" s="120"/>
      <c r="H31" s="120"/>
      <c r="I31" s="121"/>
      <c r="J31" s="122"/>
      <c r="K31" s="123"/>
      <c r="L31" s="75" t="e">
        <f>HLOOKUP(C31,JobDeptList!$B$1:$Q$2,2,FALSE)</f>
        <v>#N/A</v>
      </c>
      <c r="M31" s="35"/>
      <c r="N31" s="21" t="str">
        <f t="shared" si="2"/>
        <v>N/A</v>
      </c>
      <c r="O31" s="96" t="str">
        <f t="shared" si="3"/>
        <v/>
      </c>
      <c r="P31" s="97" t="e">
        <f t="shared" si="0"/>
        <v>#DIV/0!</v>
      </c>
      <c r="Q31" s="63">
        <f t="shared" si="4"/>
        <v>0</v>
      </c>
      <c r="R31" s="63">
        <f t="shared" si="5"/>
        <v>0</v>
      </c>
      <c r="S31" s="61">
        <f t="shared" si="6"/>
        <v>0</v>
      </c>
      <c r="T31" s="64">
        <f t="shared" si="7"/>
        <v>0</v>
      </c>
      <c r="U31" s="64">
        <f t="shared" si="8"/>
        <v>0</v>
      </c>
      <c r="V31" s="65">
        <f t="shared" si="9"/>
        <v>0</v>
      </c>
      <c r="W31" s="64">
        <f t="shared" si="20"/>
        <v>0</v>
      </c>
      <c r="X31" s="64">
        <f t="shared" si="10"/>
        <v>0</v>
      </c>
      <c r="Y31" s="57"/>
      <c r="Z31" s="64">
        <f t="shared" si="19"/>
        <v>0</v>
      </c>
      <c r="AA31" s="62" t="str">
        <f t="shared" si="11"/>
        <v>N/A</v>
      </c>
      <c r="AB31" s="66" t="e">
        <f t="shared" si="12"/>
        <v>#VALUE!</v>
      </c>
      <c r="AC31" s="63" t="str">
        <f t="shared" si="17"/>
        <v>N/A</v>
      </c>
      <c r="AD31" s="63" t="b">
        <f t="shared" si="13"/>
        <v>0</v>
      </c>
      <c r="AE31" s="63" t="b">
        <f t="shared" si="14"/>
        <v>0</v>
      </c>
      <c r="AF31" s="63" t="b">
        <f t="shared" si="15"/>
        <v>0</v>
      </c>
      <c r="AG31" s="47">
        <f t="shared" si="1"/>
        <v>0</v>
      </c>
      <c r="AH31" s="47" t="e">
        <f t="shared" si="18"/>
        <v>#DIV/0!</v>
      </c>
      <c r="AI31" s="46">
        <f t="shared" si="16"/>
        <v>0</v>
      </c>
    </row>
    <row r="32" spans="2:39" ht="15.75" customHeight="1" thickBot="1" x14ac:dyDescent="0.35">
      <c r="C32" s="11" t="s">
        <v>3</v>
      </c>
      <c r="D32" s="11" t="s">
        <v>4</v>
      </c>
      <c r="H32" s="3"/>
      <c r="L32" s="76"/>
      <c r="M32" s="29"/>
      <c r="N32" s="100"/>
      <c r="O32" s="98"/>
      <c r="P32" s="46"/>
      <c r="Q32" s="3" t="s">
        <v>166</v>
      </c>
    </row>
    <row r="33" spans="2:39" ht="18.75" x14ac:dyDescent="0.3">
      <c r="B33" s="141" t="s">
        <v>10</v>
      </c>
      <c r="C33" s="24"/>
      <c r="D33" s="24"/>
      <c r="E33" s="106"/>
      <c r="F33" s="107"/>
      <c r="G33" s="108"/>
      <c r="H33" s="108"/>
      <c r="I33" s="109"/>
      <c r="J33" s="110"/>
      <c r="K33" s="124"/>
      <c r="L33" s="77" t="e">
        <f>VLOOKUP(D33,JobDeptList!$F$13:$G$68,2,FALSE)</f>
        <v>#N/A</v>
      </c>
      <c r="M33" s="30"/>
      <c r="N33" s="22" t="str">
        <f t="shared" ref="N33:N42" si="21">IF(W33=1,IFERROR(O33/(IFERROR(VLOOKUP(C33,$C$22:$AB$31,26,FALSE)*$AA$21,$AA$21)),O33),"N/A")</f>
        <v>N/A</v>
      </c>
      <c r="O33" s="94" t="e">
        <f t="shared" ref="O33:O42" si="22">IF(E33="Hours",F33/(I33/M33),IF(E33="Salary % - STORE",H33/(K33/M33),G33/(J33/M33)))</f>
        <v>#DIV/0!</v>
      </c>
      <c r="P33" s="94"/>
      <c r="Q33" s="51">
        <f t="shared" ref="Q33:Q42" si="23">IF(W33="N/A",0,O33/M33*K33-K33)</f>
        <v>0</v>
      </c>
      <c r="R33" s="51"/>
      <c r="S33" s="52" t="e">
        <f t="shared" ref="S33:S42" si="24">Q33/K33*I33</f>
        <v>#DIV/0!</v>
      </c>
      <c r="T33" s="99"/>
      <c r="U33" s="52"/>
      <c r="V33" s="53"/>
      <c r="W33" s="54" t="str">
        <f t="shared" ref="W33:W42" si="25">IF(K33="","N/A",IF(I33="","N/A",IF(M33="","N/A",IF(E33="","N/A",1))))</f>
        <v>N/A</v>
      </c>
      <c r="X33" s="55" t="str">
        <f t="shared" ref="X33:X42" si="26">IF(C33="347 FE Service","Service",IF(C33="347 FE Admin","Admin","_"&amp;LEFT(C33,3)))</f>
        <v>_</v>
      </c>
      <c r="Z33" s="45"/>
      <c r="AA33" s="48"/>
      <c r="AB33" s="48"/>
      <c r="AC33" s="63" t="str">
        <f>IF(AD33=1,1,IF(AE33=1,1,IF(AF33=1,1,"N/A")))</f>
        <v>N/A</v>
      </c>
      <c r="AD33" s="63" t="b">
        <f t="shared" ref="AD33:AD42" si="27">IF(E33="Salary % - STORE",IF(H33&gt;0,IF(J33&gt;0,IF(K33&gt;0,IF(I33&gt;0,IF(M33&gt;0,1))))))</f>
        <v>0</v>
      </c>
      <c r="AE33" s="63" t="b">
        <f t="shared" ref="AE33:AE42" si="28">IF(E33="Salary % - DEPT",IF(G33&gt;0,IF(J33&gt;0,IF(K33&gt;0,IF(I33&gt;0,IF(M33&gt;0,1))))))</f>
        <v>0</v>
      </c>
      <c r="AF33" s="63" t="b">
        <f t="shared" ref="AF33:AF42" si="29">IF(E33="HOURS",IF(F33&gt;0,IF(J33&gt;0,IF(K33&gt;0,IF(I33&gt;0,IF(M33&gt;0,1))))))</f>
        <v>0</v>
      </c>
      <c r="AK33" s="46"/>
    </row>
    <row r="34" spans="2:39" ht="18.75" x14ac:dyDescent="0.3">
      <c r="B34" s="142"/>
      <c r="C34" s="25"/>
      <c r="D34" s="25"/>
      <c r="E34" s="112"/>
      <c r="F34" s="113"/>
      <c r="G34" s="114"/>
      <c r="H34" s="114"/>
      <c r="I34" s="115"/>
      <c r="J34" s="116"/>
      <c r="K34" s="125"/>
      <c r="L34" s="78" t="e">
        <f>VLOOKUP(D34,JobDeptList!$F$13:$G$68,2,FALSE)</f>
        <v>#N/A</v>
      </c>
      <c r="M34" s="31"/>
      <c r="N34" s="101" t="str">
        <f t="shared" si="21"/>
        <v>N/A</v>
      </c>
      <c r="O34" s="94" t="e">
        <f t="shared" si="22"/>
        <v>#DIV/0!</v>
      </c>
      <c r="P34" s="50"/>
      <c r="Q34" s="51">
        <f t="shared" si="23"/>
        <v>0</v>
      </c>
      <c r="R34" s="51"/>
      <c r="S34" s="52" t="e">
        <f t="shared" si="24"/>
        <v>#DIV/0!</v>
      </c>
      <c r="T34" s="52"/>
      <c r="U34" s="52"/>
      <c r="V34" s="53"/>
      <c r="W34" s="54" t="str">
        <f t="shared" si="25"/>
        <v>N/A</v>
      </c>
      <c r="X34" s="55" t="str">
        <f t="shared" si="26"/>
        <v>_</v>
      </c>
      <c r="AA34" s="48"/>
      <c r="AC34" s="63" t="str">
        <f t="shared" ref="AC34:AC42" si="30">IF(AD34=1,1,IF(AE34=1,1,IF(AF34=1,1,"N/A")))</f>
        <v>N/A</v>
      </c>
      <c r="AD34" s="63" t="b">
        <f t="shared" si="27"/>
        <v>0</v>
      </c>
      <c r="AE34" s="63" t="b">
        <f t="shared" si="28"/>
        <v>0</v>
      </c>
      <c r="AF34" s="63" t="b">
        <f t="shared" si="29"/>
        <v>0</v>
      </c>
      <c r="AK34" s="46"/>
    </row>
    <row r="35" spans="2:39" ht="18.75" x14ac:dyDescent="0.3">
      <c r="B35" s="142"/>
      <c r="C35" s="25"/>
      <c r="D35" s="25"/>
      <c r="E35" s="112"/>
      <c r="F35" s="113"/>
      <c r="G35" s="114"/>
      <c r="H35" s="114"/>
      <c r="I35" s="115"/>
      <c r="J35" s="116"/>
      <c r="K35" s="125"/>
      <c r="L35" s="78" t="e">
        <f>VLOOKUP(D35,JobDeptList!$F$13:$G$68,2,FALSE)</f>
        <v>#N/A</v>
      </c>
      <c r="M35" s="31"/>
      <c r="N35" s="101" t="str">
        <f t="shared" si="21"/>
        <v>N/A</v>
      </c>
      <c r="O35" s="94" t="e">
        <f t="shared" si="22"/>
        <v>#DIV/0!</v>
      </c>
      <c r="P35" s="50"/>
      <c r="Q35" s="51">
        <f t="shared" si="23"/>
        <v>0</v>
      </c>
      <c r="R35" s="51"/>
      <c r="S35" s="52" t="e">
        <f t="shared" si="24"/>
        <v>#DIV/0!</v>
      </c>
      <c r="T35" s="52"/>
      <c r="U35" s="52"/>
      <c r="V35" s="53"/>
      <c r="W35" s="54" t="str">
        <f t="shared" si="25"/>
        <v>N/A</v>
      </c>
      <c r="X35" s="55" t="str">
        <f t="shared" si="26"/>
        <v>_</v>
      </c>
      <c r="AA35" s="48"/>
      <c r="AC35" s="63" t="str">
        <f t="shared" si="30"/>
        <v>N/A</v>
      </c>
      <c r="AD35" s="63" t="b">
        <f t="shared" si="27"/>
        <v>0</v>
      </c>
      <c r="AE35" s="63" t="b">
        <f t="shared" si="28"/>
        <v>0</v>
      </c>
      <c r="AF35" s="63" t="b">
        <f t="shared" si="29"/>
        <v>0</v>
      </c>
      <c r="AK35" s="46"/>
      <c r="AL35"/>
      <c r="AM35"/>
    </row>
    <row r="36" spans="2:39" ht="18.75" x14ac:dyDescent="0.3">
      <c r="B36" s="142"/>
      <c r="C36" s="25"/>
      <c r="D36" s="25"/>
      <c r="E36" s="112"/>
      <c r="F36" s="113"/>
      <c r="G36" s="114"/>
      <c r="H36" s="114"/>
      <c r="I36" s="115"/>
      <c r="J36" s="116"/>
      <c r="K36" s="125"/>
      <c r="L36" s="78" t="e">
        <f>VLOOKUP(D36,JobDeptList!$F$13:$G$68,2,FALSE)</f>
        <v>#N/A</v>
      </c>
      <c r="M36" s="31"/>
      <c r="N36" s="101" t="str">
        <f t="shared" si="21"/>
        <v>N/A</v>
      </c>
      <c r="O36" s="94" t="e">
        <f t="shared" si="22"/>
        <v>#DIV/0!</v>
      </c>
      <c r="P36" s="50"/>
      <c r="Q36" s="51">
        <f t="shared" si="23"/>
        <v>0</v>
      </c>
      <c r="R36" s="51"/>
      <c r="S36" s="52" t="e">
        <f t="shared" si="24"/>
        <v>#DIV/0!</v>
      </c>
      <c r="T36" s="52"/>
      <c r="U36" s="52"/>
      <c r="V36" s="53"/>
      <c r="W36" s="54" t="str">
        <f t="shared" si="25"/>
        <v>N/A</v>
      </c>
      <c r="X36" s="55" t="str">
        <f t="shared" si="26"/>
        <v>_</v>
      </c>
      <c r="AA36" s="48"/>
      <c r="AC36" s="63" t="str">
        <f t="shared" si="30"/>
        <v>N/A</v>
      </c>
      <c r="AD36" s="63" t="b">
        <f t="shared" si="27"/>
        <v>0</v>
      </c>
      <c r="AE36" s="63" t="b">
        <f t="shared" si="28"/>
        <v>0</v>
      </c>
      <c r="AF36" s="63" t="b">
        <f t="shared" si="29"/>
        <v>0</v>
      </c>
    </row>
    <row r="37" spans="2:39" ht="18.75" x14ac:dyDescent="0.3">
      <c r="B37" s="142"/>
      <c r="C37" s="25"/>
      <c r="D37" s="25"/>
      <c r="E37" s="112"/>
      <c r="F37" s="113"/>
      <c r="G37" s="114"/>
      <c r="H37" s="114"/>
      <c r="I37" s="115"/>
      <c r="J37" s="116"/>
      <c r="K37" s="125"/>
      <c r="L37" s="78" t="e">
        <f>VLOOKUP(D37,JobDeptList!$F$13:$G$68,2,FALSE)</f>
        <v>#N/A</v>
      </c>
      <c r="M37" s="31"/>
      <c r="N37" s="101" t="str">
        <f t="shared" si="21"/>
        <v>N/A</v>
      </c>
      <c r="O37" s="94" t="e">
        <f t="shared" si="22"/>
        <v>#DIV/0!</v>
      </c>
      <c r="P37" s="50"/>
      <c r="Q37" s="51">
        <f t="shared" si="23"/>
        <v>0</v>
      </c>
      <c r="R37" s="51"/>
      <c r="S37" s="52" t="e">
        <f t="shared" si="24"/>
        <v>#DIV/0!</v>
      </c>
      <c r="T37" s="52"/>
      <c r="U37" s="52"/>
      <c r="V37" s="53"/>
      <c r="W37" s="54" t="str">
        <f t="shared" si="25"/>
        <v>N/A</v>
      </c>
      <c r="X37" s="55" t="str">
        <f t="shared" si="26"/>
        <v>_</v>
      </c>
      <c r="AA37" s="48"/>
      <c r="AC37" s="63" t="str">
        <f t="shared" si="30"/>
        <v>N/A</v>
      </c>
      <c r="AD37" s="63" t="b">
        <f t="shared" si="27"/>
        <v>0</v>
      </c>
      <c r="AE37" s="63" t="b">
        <f t="shared" si="28"/>
        <v>0</v>
      </c>
      <c r="AF37" s="63" t="b">
        <f t="shared" si="29"/>
        <v>0</v>
      </c>
    </row>
    <row r="38" spans="2:39" ht="18.75" x14ac:dyDescent="0.3">
      <c r="B38" s="142"/>
      <c r="C38" s="25"/>
      <c r="D38" s="25"/>
      <c r="E38" s="112"/>
      <c r="F38" s="113"/>
      <c r="G38" s="114"/>
      <c r="H38" s="114"/>
      <c r="I38" s="115"/>
      <c r="J38" s="116"/>
      <c r="K38" s="125"/>
      <c r="L38" s="78" t="e">
        <f>VLOOKUP(D38,JobDeptList!$F$13:$G$68,2,FALSE)</f>
        <v>#N/A</v>
      </c>
      <c r="M38" s="31"/>
      <c r="N38" s="101" t="str">
        <f t="shared" si="21"/>
        <v>N/A</v>
      </c>
      <c r="O38" s="94" t="e">
        <f t="shared" si="22"/>
        <v>#DIV/0!</v>
      </c>
      <c r="P38" s="50"/>
      <c r="Q38" s="51">
        <f t="shared" si="23"/>
        <v>0</v>
      </c>
      <c r="R38" s="51"/>
      <c r="S38" s="52" t="e">
        <f t="shared" si="24"/>
        <v>#DIV/0!</v>
      </c>
      <c r="T38" s="52"/>
      <c r="U38" s="52"/>
      <c r="V38" s="53"/>
      <c r="W38" s="54" t="str">
        <f t="shared" si="25"/>
        <v>N/A</v>
      </c>
      <c r="X38" s="55" t="str">
        <f t="shared" si="26"/>
        <v>_</v>
      </c>
      <c r="AA38" s="48"/>
      <c r="AC38" s="63" t="str">
        <f t="shared" si="30"/>
        <v>N/A</v>
      </c>
      <c r="AD38" s="63" t="b">
        <f t="shared" si="27"/>
        <v>0</v>
      </c>
      <c r="AE38" s="63" t="b">
        <f t="shared" si="28"/>
        <v>0</v>
      </c>
      <c r="AF38" s="63" t="b">
        <f t="shared" si="29"/>
        <v>0</v>
      </c>
    </row>
    <row r="39" spans="2:39" ht="18.75" x14ac:dyDescent="0.3">
      <c r="B39" s="142"/>
      <c r="C39" s="25"/>
      <c r="D39" s="25"/>
      <c r="E39" s="112"/>
      <c r="F39" s="113"/>
      <c r="G39" s="114"/>
      <c r="H39" s="114"/>
      <c r="I39" s="115"/>
      <c r="J39" s="116"/>
      <c r="K39" s="125"/>
      <c r="L39" s="78" t="e">
        <f>VLOOKUP(D39,JobDeptList!$F$13:$G$68,2,FALSE)</f>
        <v>#N/A</v>
      </c>
      <c r="M39" s="31"/>
      <c r="N39" s="101" t="str">
        <f t="shared" si="21"/>
        <v>N/A</v>
      </c>
      <c r="O39" s="94" t="e">
        <f t="shared" si="22"/>
        <v>#DIV/0!</v>
      </c>
      <c r="P39" s="50"/>
      <c r="Q39" s="51">
        <f t="shared" si="23"/>
        <v>0</v>
      </c>
      <c r="R39" s="51"/>
      <c r="S39" s="52" t="e">
        <f t="shared" si="24"/>
        <v>#DIV/0!</v>
      </c>
      <c r="T39" s="52"/>
      <c r="U39" s="52"/>
      <c r="V39" s="53"/>
      <c r="W39" s="54" t="str">
        <f t="shared" si="25"/>
        <v>N/A</v>
      </c>
      <c r="X39" s="55" t="str">
        <f t="shared" si="26"/>
        <v>_</v>
      </c>
      <c r="AA39" s="48"/>
      <c r="AC39" s="63" t="str">
        <f t="shared" si="30"/>
        <v>N/A</v>
      </c>
      <c r="AD39" s="63" t="b">
        <f t="shared" si="27"/>
        <v>0</v>
      </c>
      <c r="AE39" s="63" t="b">
        <f t="shared" si="28"/>
        <v>0</v>
      </c>
      <c r="AF39" s="63" t="b">
        <f t="shared" si="29"/>
        <v>0</v>
      </c>
    </row>
    <row r="40" spans="2:39" ht="18.75" x14ac:dyDescent="0.3">
      <c r="B40" s="142"/>
      <c r="C40" s="25"/>
      <c r="D40" s="25"/>
      <c r="E40" s="112"/>
      <c r="F40" s="113"/>
      <c r="G40" s="114"/>
      <c r="H40" s="114"/>
      <c r="I40" s="115"/>
      <c r="J40" s="116"/>
      <c r="K40" s="125"/>
      <c r="L40" s="78" t="e">
        <f>VLOOKUP(D40,JobDeptList!$F$13:$G$68,2,FALSE)</f>
        <v>#N/A</v>
      </c>
      <c r="M40" s="31"/>
      <c r="N40" s="101" t="str">
        <f t="shared" si="21"/>
        <v>N/A</v>
      </c>
      <c r="O40" s="94" t="e">
        <f t="shared" si="22"/>
        <v>#DIV/0!</v>
      </c>
      <c r="P40" s="50"/>
      <c r="Q40" s="51">
        <f t="shared" si="23"/>
        <v>0</v>
      </c>
      <c r="R40" s="51"/>
      <c r="S40" s="52" t="e">
        <f t="shared" si="24"/>
        <v>#DIV/0!</v>
      </c>
      <c r="T40" s="52"/>
      <c r="U40" s="52"/>
      <c r="V40" s="53"/>
      <c r="W40" s="54" t="str">
        <f t="shared" si="25"/>
        <v>N/A</v>
      </c>
      <c r="X40" s="55" t="str">
        <f t="shared" si="26"/>
        <v>_</v>
      </c>
      <c r="AA40" s="48"/>
      <c r="AC40" s="63" t="str">
        <f t="shared" si="30"/>
        <v>N/A</v>
      </c>
      <c r="AD40" s="63" t="b">
        <f t="shared" si="27"/>
        <v>0</v>
      </c>
      <c r="AE40" s="63" t="b">
        <f t="shared" si="28"/>
        <v>0</v>
      </c>
      <c r="AF40" s="63" t="b">
        <f t="shared" si="29"/>
        <v>0</v>
      </c>
    </row>
    <row r="41" spans="2:39" ht="18.75" x14ac:dyDescent="0.3">
      <c r="B41" s="142"/>
      <c r="C41" s="25"/>
      <c r="D41" s="25"/>
      <c r="E41" s="112"/>
      <c r="F41" s="113"/>
      <c r="G41" s="114"/>
      <c r="H41" s="114"/>
      <c r="I41" s="115"/>
      <c r="J41" s="116"/>
      <c r="K41" s="125"/>
      <c r="L41" s="78" t="e">
        <f>VLOOKUP(D41,JobDeptList!$F$13:$G$68,2,FALSE)</f>
        <v>#N/A</v>
      </c>
      <c r="M41" s="31"/>
      <c r="N41" s="101" t="str">
        <f t="shared" si="21"/>
        <v>N/A</v>
      </c>
      <c r="O41" s="94" t="e">
        <f t="shared" si="22"/>
        <v>#DIV/0!</v>
      </c>
      <c r="P41" s="50"/>
      <c r="Q41" s="51">
        <f t="shared" si="23"/>
        <v>0</v>
      </c>
      <c r="R41" s="51"/>
      <c r="S41" s="52" t="e">
        <f t="shared" si="24"/>
        <v>#DIV/0!</v>
      </c>
      <c r="T41" s="52"/>
      <c r="U41" s="52"/>
      <c r="V41" s="53"/>
      <c r="W41" s="54" t="str">
        <f t="shared" si="25"/>
        <v>N/A</v>
      </c>
      <c r="X41" s="55" t="str">
        <f t="shared" si="26"/>
        <v>_</v>
      </c>
      <c r="AA41" s="48"/>
      <c r="AC41" s="63" t="str">
        <f t="shared" si="30"/>
        <v>N/A</v>
      </c>
      <c r="AD41" s="63" t="b">
        <f t="shared" si="27"/>
        <v>0</v>
      </c>
      <c r="AE41" s="63" t="b">
        <f t="shared" si="28"/>
        <v>0</v>
      </c>
      <c r="AF41" s="63" t="b">
        <f t="shared" si="29"/>
        <v>0</v>
      </c>
    </row>
    <row r="42" spans="2:39" ht="19.5" thickBot="1" x14ac:dyDescent="0.35">
      <c r="B42" s="143"/>
      <c r="C42" s="26"/>
      <c r="D42" s="26"/>
      <c r="E42" s="118"/>
      <c r="F42" s="119"/>
      <c r="G42" s="120"/>
      <c r="H42" s="120"/>
      <c r="I42" s="121"/>
      <c r="J42" s="122"/>
      <c r="K42" s="126"/>
      <c r="L42" s="79" t="e">
        <f>VLOOKUP(D42,JobDeptList!$F$13:$G$68,2,FALSE)</f>
        <v>#N/A</v>
      </c>
      <c r="M42" s="32"/>
      <c r="N42" s="23" t="str">
        <f t="shared" si="21"/>
        <v>N/A</v>
      </c>
      <c r="O42" s="94" t="e">
        <f t="shared" si="22"/>
        <v>#DIV/0!</v>
      </c>
      <c r="P42" s="50"/>
      <c r="Q42" s="51">
        <f t="shared" si="23"/>
        <v>0</v>
      </c>
      <c r="R42" s="51"/>
      <c r="S42" s="52" t="e">
        <f t="shared" si="24"/>
        <v>#DIV/0!</v>
      </c>
      <c r="T42" s="52"/>
      <c r="U42" s="52"/>
      <c r="V42" s="53"/>
      <c r="W42" s="54" t="str">
        <f t="shared" si="25"/>
        <v>N/A</v>
      </c>
      <c r="X42" s="55" t="str">
        <f t="shared" si="26"/>
        <v>_</v>
      </c>
      <c r="AA42" s="48"/>
      <c r="AC42" s="63" t="str">
        <f t="shared" si="30"/>
        <v>N/A</v>
      </c>
      <c r="AD42" s="63" t="b">
        <f t="shared" si="27"/>
        <v>0</v>
      </c>
      <c r="AE42" s="63" t="b">
        <f t="shared" si="28"/>
        <v>0</v>
      </c>
      <c r="AF42" s="63" t="b">
        <f t="shared" si="29"/>
        <v>0</v>
      </c>
    </row>
    <row r="44" spans="2:39" ht="76.5" customHeight="1" x14ac:dyDescent="0.25">
      <c r="H44" s="3"/>
    </row>
  </sheetData>
  <sheetProtection password="D495" sheet="1" objects="1" scenarios="1"/>
  <mergeCells count="23">
    <mergeCell ref="B1:N1"/>
    <mergeCell ref="C22:D22"/>
    <mergeCell ref="B2:N2"/>
    <mergeCell ref="B33:B42"/>
    <mergeCell ref="C27:D27"/>
    <mergeCell ref="C28:D28"/>
    <mergeCell ref="N17:N20"/>
    <mergeCell ref="C29:D29"/>
    <mergeCell ref="C30:D30"/>
    <mergeCell ref="C31:D31"/>
    <mergeCell ref="B22:B31"/>
    <mergeCell ref="L19:M19"/>
    <mergeCell ref="B17:D19"/>
    <mergeCell ref="L4:N4"/>
    <mergeCell ref="I17:M18"/>
    <mergeCell ref="I19:K19"/>
    <mergeCell ref="O17:V17"/>
    <mergeCell ref="C16:N16"/>
    <mergeCell ref="C24:D24"/>
    <mergeCell ref="C25:D25"/>
    <mergeCell ref="C26:D26"/>
    <mergeCell ref="E17:H19"/>
    <mergeCell ref="C23:D23"/>
  </mergeCells>
  <conditionalFormatting sqref="N21:N31 N33:N42">
    <cfRule type="cellIs" dxfId="49" priority="92" stopIfTrue="1" operator="equal">
      <formula>"N/A"</formula>
    </cfRule>
  </conditionalFormatting>
  <conditionalFormatting sqref="K33 I33 L33:M42">
    <cfRule type="expression" dxfId="48" priority="83" stopIfTrue="1">
      <formula>$D33=""</formula>
    </cfRule>
  </conditionalFormatting>
  <conditionalFormatting sqref="E22 K22:M31 I22:I31 L33:M42">
    <cfRule type="expression" dxfId="47" priority="101" stopIfTrue="1">
      <formula>$C22=""</formula>
    </cfRule>
  </conditionalFormatting>
  <conditionalFormatting sqref="G22">
    <cfRule type="expression" dxfId="46" priority="102" stopIfTrue="1">
      <formula>$E22="Hours"</formula>
    </cfRule>
  </conditionalFormatting>
  <conditionalFormatting sqref="F22">
    <cfRule type="expression" dxfId="45" priority="104" stopIfTrue="1">
      <formula>$E22="Salary % - STORE"</formula>
    </cfRule>
  </conditionalFormatting>
  <conditionalFormatting sqref="G22">
    <cfRule type="expression" dxfId="44" priority="106" stopIfTrue="1">
      <formula>$E22=""</formula>
    </cfRule>
  </conditionalFormatting>
  <conditionalFormatting sqref="F22">
    <cfRule type="expression" dxfId="43" priority="108" stopIfTrue="1">
      <formula>$E22=""</formula>
    </cfRule>
  </conditionalFormatting>
  <conditionalFormatting sqref="H22">
    <cfRule type="expression" dxfId="42" priority="75" stopIfTrue="1">
      <formula>$E22="Hours"</formula>
    </cfRule>
  </conditionalFormatting>
  <conditionalFormatting sqref="H22">
    <cfRule type="expression" dxfId="41" priority="76" stopIfTrue="1">
      <formula>$E22=""</formula>
    </cfRule>
  </conditionalFormatting>
  <conditionalFormatting sqref="G22">
    <cfRule type="expression" dxfId="40" priority="74">
      <formula>$E22="Salary % - STORE"</formula>
    </cfRule>
  </conditionalFormatting>
  <conditionalFormatting sqref="H22">
    <cfRule type="expression" dxfId="39" priority="73">
      <formula>$E22="Salary % - DEPT"</formula>
    </cfRule>
  </conditionalFormatting>
  <conditionalFormatting sqref="F22">
    <cfRule type="expression" dxfId="38" priority="72">
      <formula>$E22="Salary % - DEPT"</formula>
    </cfRule>
  </conditionalFormatting>
  <conditionalFormatting sqref="J22">
    <cfRule type="expression" dxfId="37" priority="71" stopIfTrue="1">
      <formula>$C22=""</formula>
    </cfRule>
  </conditionalFormatting>
  <conditionalFormatting sqref="E23:E31">
    <cfRule type="expression" dxfId="36" priority="64" stopIfTrue="1">
      <formula>$C23=""</formula>
    </cfRule>
  </conditionalFormatting>
  <conditionalFormatting sqref="E33:E42">
    <cfRule type="expression" dxfId="35" priority="53" stopIfTrue="1">
      <formula>$D33=""</formula>
    </cfRule>
  </conditionalFormatting>
  <conditionalFormatting sqref="J33">
    <cfRule type="expression" dxfId="34" priority="47" stopIfTrue="1">
      <formula>$D33=""</formula>
    </cfRule>
  </conditionalFormatting>
  <conditionalFormatting sqref="I34:I42">
    <cfRule type="expression" dxfId="33" priority="46" stopIfTrue="1">
      <formula>$D34=""</formula>
    </cfRule>
  </conditionalFormatting>
  <conditionalFormatting sqref="G33">
    <cfRule type="expression" dxfId="32" priority="34" stopIfTrue="1">
      <formula>$E33="Hours"</formula>
    </cfRule>
  </conditionalFormatting>
  <conditionalFormatting sqref="G33">
    <cfRule type="expression" dxfId="31" priority="35" stopIfTrue="1">
      <formula>$E33=""</formula>
    </cfRule>
  </conditionalFormatting>
  <conditionalFormatting sqref="G33">
    <cfRule type="expression" dxfId="30" priority="33">
      <formula>$E33="Salary % - STORE"</formula>
    </cfRule>
  </conditionalFormatting>
  <conditionalFormatting sqref="H33">
    <cfRule type="expression" dxfId="29" priority="31" stopIfTrue="1">
      <formula>$E33="Hours"</formula>
    </cfRule>
  </conditionalFormatting>
  <conditionalFormatting sqref="H33">
    <cfRule type="expression" dxfId="28" priority="32" stopIfTrue="1">
      <formula>$E33=""</formula>
    </cfRule>
  </conditionalFormatting>
  <conditionalFormatting sqref="H33">
    <cfRule type="expression" dxfId="27" priority="30">
      <formula>$E33="Salary % - DEPT"</formula>
    </cfRule>
  </conditionalFormatting>
  <conditionalFormatting sqref="F33">
    <cfRule type="expression" dxfId="26" priority="28" stopIfTrue="1">
      <formula>$E33="Salary % - STORE"</formula>
    </cfRule>
  </conditionalFormatting>
  <conditionalFormatting sqref="F33">
    <cfRule type="expression" dxfId="25" priority="29" stopIfTrue="1">
      <formula>$E33=""</formula>
    </cfRule>
  </conditionalFormatting>
  <conditionalFormatting sqref="F33">
    <cfRule type="expression" dxfId="24" priority="27">
      <formula>$E33="Salary % - DEPT"</formula>
    </cfRule>
  </conditionalFormatting>
  <conditionalFormatting sqref="K34:K42">
    <cfRule type="expression" dxfId="23" priority="25" stopIfTrue="1">
      <formula>$D34=""</formula>
    </cfRule>
  </conditionalFormatting>
  <conditionalFormatting sqref="J34:J42">
    <cfRule type="expression" dxfId="22" priority="24" stopIfTrue="1">
      <formula>$D34=""</formula>
    </cfRule>
  </conditionalFormatting>
  <conditionalFormatting sqref="G34:G42">
    <cfRule type="expression" dxfId="21" priority="22" stopIfTrue="1">
      <formula>$E34="Hours"</formula>
    </cfRule>
  </conditionalFormatting>
  <conditionalFormatting sqref="G34:G42">
    <cfRule type="expression" dxfId="20" priority="23" stopIfTrue="1">
      <formula>$E34=""</formula>
    </cfRule>
  </conditionalFormatting>
  <conditionalFormatting sqref="G34:G42">
    <cfRule type="expression" dxfId="19" priority="21">
      <formula>$E34="Salary % - STORE"</formula>
    </cfRule>
  </conditionalFormatting>
  <conditionalFormatting sqref="H34:H42">
    <cfRule type="expression" dxfId="18" priority="19" stopIfTrue="1">
      <formula>$E34="Hours"</formula>
    </cfRule>
  </conditionalFormatting>
  <conditionalFormatting sqref="H34:H42">
    <cfRule type="expression" dxfId="17" priority="20" stopIfTrue="1">
      <formula>$E34=""</formula>
    </cfRule>
  </conditionalFormatting>
  <conditionalFormatting sqref="H34:H42">
    <cfRule type="expression" dxfId="16" priority="18">
      <formula>$E34="Salary % - DEPT"</formula>
    </cfRule>
  </conditionalFormatting>
  <conditionalFormatting sqref="F34:F42">
    <cfRule type="expression" dxfId="15" priority="16" stopIfTrue="1">
      <formula>$E34="Salary % - STORE"</formula>
    </cfRule>
  </conditionalFormatting>
  <conditionalFormatting sqref="F34:F42">
    <cfRule type="expression" dxfId="14" priority="17" stopIfTrue="1">
      <formula>$E34=""</formula>
    </cfRule>
  </conditionalFormatting>
  <conditionalFormatting sqref="F34:F42">
    <cfRule type="expression" dxfId="13" priority="15">
      <formula>$E34="Salary % - DEPT"</formula>
    </cfRule>
  </conditionalFormatting>
  <conditionalFormatting sqref="G23:G31">
    <cfRule type="expression" dxfId="12" priority="11" stopIfTrue="1">
      <formula>$E23="Hours"</formula>
    </cfRule>
  </conditionalFormatting>
  <conditionalFormatting sqref="F23:F31">
    <cfRule type="expression" dxfId="11" priority="12" stopIfTrue="1">
      <formula>$E23="Salary % - STORE"</formula>
    </cfRule>
  </conditionalFormatting>
  <conditionalFormatting sqref="G23:G31">
    <cfRule type="expression" dxfId="10" priority="13" stopIfTrue="1">
      <formula>$E23=""</formula>
    </cfRule>
  </conditionalFormatting>
  <conditionalFormatting sqref="F23:F31">
    <cfRule type="expression" dxfId="9" priority="14" stopIfTrue="1">
      <formula>$E23=""</formula>
    </cfRule>
  </conditionalFormatting>
  <conditionalFormatting sqref="H23:H31">
    <cfRule type="expression" dxfId="8" priority="8" stopIfTrue="1">
      <formula>$E23="Hours"</formula>
    </cfRule>
  </conditionalFormatting>
  <conditionalFormatting sqref="H23:H31">
    <cfRule type="expression" dxfId="7" priority="9" stopIfTrue="1">
      <formula>$E23=""</formula>
    </cfRule>
  </conditionalFormatting>
  <conditionalFormatting sqref="G23:G31">
    <cfRule type="expression" dxfId="6" priority="7">
      <formula>$E23="Salary % - STORE"</formula>
    </cfRule>
  </conditionalFormatting>
  <conditionalFormatting sqref="H23:H31">
    <cfRule type="expression" dxfId="5" priority="6">
      <formula>$E23="Salary % - DEPT"</formula>
    </cfRule>
  </conditionalFormatting>
  <conditionalFormatting sqref="F23:F31">
    <cfRule type="expression" dxfId="4" priority="5">
      <formula>$E23="Salary % - DEPT"</formula>
    </cfRule>
  </conditionalFormatting>
  <conditionalFormatting sqref="J23:J31">
    <cfRule type="expression" dxfId="3" priority="4" stopIfTrue="1">
      <formula>$C23=""</formula>
    </cfRule>
  </conditionalFormatting>
  <conditionalFormatting sqref="E21">
    <cfRule type="expression" dxfId="2" priority="3" stopIfTrue="1">
      <formula>$C21=""</formula>
    </cfRule>
  </conditionalFormatting>
  <conditionalFormatting sqref="J21">
    <cfRule type="expression" dxfId="1" priority="2">
      <formula>$E$21="Salary % - DEPT"</formula>
    </cfRule>
  </conditionalFormatting>
  <conditionalFormatting sqref="G21">
    <cfRule type="expression" dxfId="0" priority="1">
      <formula>$E$21="Salary % - DEPT"</formula>
    </cfRule>
  </conditionalFormatting>
  <dataValidations count="17">
    <dataValidation type="list" allowBlank="1" showInputMessage="1" showErrorMessage="1" sqref="D33:D42">
      <formula1>INDIRECT(SUBSTITUTE($X33," ","_"))</formula1>
    </dataValidation>
    <dataValidation type="list" allowBlank="1" showInputMessage="1" showErrorMessage="1" sqref="C33:C42">
      <formula1>DeptList</formula1>
    </dataValidation>
    <dataValidation type="decimal" allowBlank="1" showInputMessage="1" showErrorMessage="1" error="Enter 1.0 for no adjustment to a baseline standard" prompt="Input directly from the mySchedule Dashboard_x000a__x000a_Target Hours Adj" sqref="M33:M42 M21:M31">
      <formula1>0</formula1>
      <formula2>8</formula2>
    </dataValidation>
    <dataValidation allowBlank="1" showInputMessage="1" showErrorMessage="1" promptTitle="ENTER STORE TARGET SALARY %" prompt="You must enter as a percent._x000a__x000a_Example 8.50%" sqref="H21"/>
    <dataValidation allowBlank="1" showInputMessage="1" showErrorMessage="1" promptTitle="ENTER CURRENT VALUE" prompt="Open mySchedule Weekly Job Planner to enter CURRENT Target Salary Percent for the Store" sqref="K21"/>
    <dataValidation type="list" allowBlank="1" showErrorMessage="1" promptTitle="SELECT DEPARTMENT" sqref="C23:D31">
      <formula1>DeptList</formula1>
    </dataValidation>
    <dataValidation type="list" allowBlank="1" showInputMessage="1" showErrorMessage="1" promptTitle="SELECT DEPARTMENT" sqref="C22:D22">
      <formula1>DeptList</formula1>
    </dataValidation>
    <dataValidation type="list" allowBlank="1" showInputMessage="1" showErrorMessage="1" promptTitle="HOURS or  SALARY PERCENT?" prompt="_x000a_You must choose to target your adjustments by Hours or Salary Percent!_x000a__x000a_If Salary %, designate the % to Dept or % to Store." sqref="E22:E31 E33:E42">
      <formula1>Options</formula1>
    </dataValidation>
    <dataValidation type="decimal" allowBlank="1" showInputMessage="1" showErrorMessage="1" error="You must enter as a percent._x000a_Example 0.61%" promptTitle="ENTER STORE TARGET SALARY % " prompt="You must enter as a percent to Store._x000a_Example 0.61%" sqref="H33:H42 H22:H31">
      <formula1>0</formula1>
      <formula2>0.04</formula2>
    </dataValidation>
    <dataValidation allowBlank="1" showInputMessage="1" showErrorMessage="1" prompt="ENTER Excl._x000a_ Fuel SALARY PERCENT" sqref="G21"/>
    <dataValidation type="whole" allowBlank="1" showInputMessage="1" showErrorMessage="1" prompt="ENTER TOTAL TARGET HOURS" sqref="F33:F42 F22:F31">
      <formula1>0</formula1>
      <formula2>2000</formula2>
    </dataValidation>
    <dataValidation allowBlank="1" showErrorMessage="1" promptTitle="ENTER CURRENT VALUE" prompt="Open mySchedule Weekly Job Planner to enter CURRENT Target Salary Percent for the Store" sqref="J21"/>
    <dataValidation type="decimal" allowBlank="1" showInputMessage="1" showErrorMessage="1" error="You must enter as a percent._x000a_Example 0.61%" promptTitle="Enter PREVIOUS mySchedule Values" prompt="You must enter as a percent._x000a_Example 0.61%" sqref="K33:K42 K22:K31">
      <formula1>0</formula1>
      <formula2>0.04</formula2>
    </dataValidation>
    <dataValidation allowBlank="1" showInputMessage="1" showErrorMessage="1" promptTitle="Enter PREVIOUS mySchedule Values" prompt="Enter Target Hours directly from mySchedule Job Planner" sqref="I33:I42"/>
    <dataValidation type="decimal" allowBlank="1" showInputMessage="1" showErrorMessage="1" error="You must enter as a percent._x000a_Example 0.61%" promptTitle="Enter PREVIOUS mySchedule Values" prompt="You must enter as a percent._x000a_Example 17.0%" sqref="J33:J42 J22:J31">
      <formula1>0</formula1>
      <formula2>0.5</formula2>
    </dataValidation>
    <dataValidation type="decimal" allowBlank="1" showInputMessage="1" showErrorMessage="1" error="You must enter as a percent._x000a_Example 15.6%" promptTitle="ENTER DEPT TARGET SALARY % " prompt="You must enter as a percent._x000a_Example 15.6%" sqref="G33:G42 G22:G31">
      <formula1>0</formula1>
      <formula2>0.5</formula2>
    </dataValidation>
    <dataValidation type="whole" allowBlank="1" showInputMessage="1" showErrorMessage="1" promptTitle="Enter PREVIOUS mySchedule Values" prompt="Enter Target Hours directly from mySchedule Job Planner" sqref="I22:I31">
      <formula1>0</formula1>
      <formula2>5000</formula2>
    </dataValidation>
  </dataValidations>
  <printOptions horizontalCentered="1"/>
  <pageMargins left="0.2" right="0.2" top="0.5" bottom="0.25" header="0.3" footer="0.3"/>
  <pageSetup scale="7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9" r:id="rId4" name="Button 95">
              <controlPr defaultSize="0" print="0" autoFill="0" autoPict="0" macro="[0]!ClearContents">
                <anchor moveWithCells="1" sizeWithCells="1">
                  <from>
                    <xdr:col>12</xdr:col>
                    <xdr:colOff>19050</xdr:colOff>
                    <xdr:row>8</xdr:row>
                    <xdr:rowOff>209550</xdr:rowOff>
                  </from>
                  <to>
                    <xdr:col>13</xdr:col>
                    <xdr:colOff>1123950</xdr:colOff>
                    <xdr:row>10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JobDeptList!$B$14:$B$15</xm:f>
          </x14:formula1>
          <xm:sqref>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Q68"/>
  <sheetViews>
    <sheetView topLeftCell="A12" workbookViewId="0">
      <selection activeCell="B14" sqref="B14"/>
    </sheetView>
  </sheetViews>
  <sheetFormatPr defaultRowHeight="15" x14ac:dyDescent="0.25"/>
  <cols>
    <col min="2" max="2" width="19.28515625" bestFit="1" customWidth="1"/>
    <col min="3" max="3" width="16.140625" customWidth="1"/>
    <col min="4" max="4" width="19.7109375" bestFit="1" customWidth="1"/>
    <col min="6" max="6" width="19.7109375" bestFit="1" customWidth="1"/>
    <col min="10" max="10" width="35.140625" bestFit="1" customWidth="1"/>
    <col min="11" max="11" width="22.140625" bestFit="1" customWidth="1"/>
    <col min="12" max="12" width="21.5703125" bestFit="1" customWidth="1"/>
    <col min="13" max="13" width="11.5703125" bestFit="1" customWidth="1"/>
    <col min="16" max="16" width="18" bestFit="1" customWidth="1"/>
  </cols>
  <sheetData>
    <row r="1" spans="2:17" x14ac:dyDescent="0.25">
      <c r="B1" s="37" t="s">
        <v>11</v>
      </c>
      <c r="C1" s="37" t="s">
        <v>12</v>
      </c>
      <c r="D1" s="37" t="s">
        <v>13</v>
      </c>
      <c r="E1" s="37" t="s">
        <v>14</v>
      </c>
      <c r="F1" s="37" t="s">
        <v>15</v>
      </c>
      <c r="G1" s="37" t="s">
        <v>16</v>
      </c>
      <c r="H1" s="37" t="s">
        <v>17</v>
      </c>
      <c r="I1" s="37" t="s">
        <v>18</v>
      </c>
      <c r="J1" s="37" t="s">
        <v>19</v>
      </c>
      <c r="K1" s="37" t="s">
        <v>20</v>
      </c>
      <c r="L1" s="37" t="s">
        <v>21</v>
      </c>
      <c r="M1" s="37" t="s">
        <v>22</v>
      </c>
      <c r="N1" s="37" t="s">
        <v>23</v>
      </c>
      <c r="O1" s="37" t="s">
        <v>24</v>
      </c>
      <c r="P1" s="37" t="s">
        <v>25</v>
      </c>
      <c r="Q1" s="37" t="s">
        <v>26</v>
      </c>
    </row>
    <row r="2" spans="2:17" x14ac:dyDescent="0.25">
      <c r="B2" s="9" t="s">
        <v>82</v>
      </c>
      <c r="C2" s="9" t="s">
        <v>83</v>
      </c>
      <c r="D2" s="9" t="s">
        <v>84</v>
      </c>
      <c r="E2" s="9" t="s">
        <v>85</v>
      </c>
      <c r="F2" s="9" t="s">
        <v>86</v>
      </c>
      <c r="G2" s="9" t="s">
        <v>87</v>
      </c>
      <c r="H2" s="9" t="s">
        <v>88</v>
      </c>
      <c r="I2" s="9" t="s">
        <v>89</v>
      </c>
      <c r="J2" s="9" t="s">
        <v>90</v>
      </c>
      <c r="K2" s="9" t="s">
        <v>91</v>
      </c>
      <c r="L2" s="9" t="s">
        <v>92</v>
      </c>
      <c r="M2" s="9" t="s">
        <v>93</v>
      </c>
      <c r="N2" s="9" t="s">
        <v>94</v>
      </c>
      <c r="O2" s="9" t="s">
        <v>95</v>
      </c>
      <c r="P2" s="9" t="s">
        <v>96</v>
      </c>
      <c r="Q2" s="9" t="s">
        <v>97</v>
      </c>
    </row>
    <row r="3" spans="2:17" x14ac:dyDescent="0.25">
      <c r="B3" s="10" t="str">
        <f>LEFT(B2,3)</f>
        <v>301</v>
      </c>
      <c r="C3" s="10" t="str">
        <f t="shared" ref="C3:O3" si="0">LEFT(C2,3)</f>
        <v>303</v>
      </c>
      <c r="D3" s="10" t="str">
        <f t="shared" si="0"/>
        <v>304</v>
      </c>
      <c r="E3" s="10" t="str">
        <f t="shared" si="0"/>
        <v>306</v>
      </c>
      <c r="F3" s="10" t="str">
        <f t="shared" si="0"/>
        <v>309</v>
      </c>
      <c r="G3" s="10" t="str">
        <f t="shared" si="0"/>
        <v>311</v>
      </c>
      <c r="H3" s="10" t="str">
        <f t="shared" si="0"/>
        <v>315</v>
      </c>
      <c r="I3" s="10" t="str">
        <f t="shared" si="0"/>
        <v>316</v>
      </c>
      <c r="J3" s="10" t="str">
        <f t="shared" si="0"/>
        <v>328</v>
      </c>
      <c r="K3" s="10" t="str">
        <f t="shared" si="0"/>
        <v>329</v>
      </c>
      <c r="L3" s="10" t="str">
        <f t="shared" si="0"/>
        <v>330</v>
      </c>
      <c r="M3" s="10" t="str">
        <f t="shared" si="0"/>
        <v>333</v>
      </c>
      <c r="N3" s="10" t="str">
        <f t="shared" si="0"/>
        <v>339</v>
      </c>
      <c r="O3" s="10" t="str">
        <f t="shared" si="0"/>
        <v>341</v>
      </c>
      <c r="P3" s="16" t="s">
        <v>80</v>
      </c>
      <c r="Q3" s="16" t="s">
        <v>81</v>
      </c>
    </row>
    <row r="4" spans="2:17" x14ac:dyDescent="0.25">
      <c r="B4" t="s">
        <v>28</v>
      </c>
      <c r="C4" t="s">
        <v>29</v>
      </c>
      <c r="D4" t="s">
        <v>30</v>
      </c>
      <c r="E4" t="s">
        <v>31</v>
      </c>
      <c r="F4" t="s">
        <v>32</v>
      </c>
      <c r="G4" t="s">
        <v>33</v>
      </c>
      <c r="H4" s="36" t="s">
        <v>49</v>
      </c>
      <c r="I4" t="s">
        <v>35</v>
      </c>
      <c r="J4" t="s">
        <v>36</v>
      </c>
      <c r="K4" t="s">
        <v>37</v>
      </c>
      <c r="L4" t="s">
        <v>38</v>
      </c>
      <c r="M4" t="s">
        <v>39</v>
      </c>
      <c r="N4" t="s">
        <v>40</v>
      </c>
      <c r="O4" t="s">
        <v>41</v>
      </c>
      <c r="P4" t="s">
        <v>42</v>
      </c>
      <c r="Q4" t="s">
        <v>5</v>
      </c>
    </row>
    <row r="5" spans="2:17" x14ac:dyDescent="0.25">
      <c r="B5" t="s">
        <v>43</v>
      </c>
      <c r="C5" s="36" t="s">
        <v>44</v>
      </c>
      <c r="D5" t="s">
        <v>45</v>
      </c>
      <c r="E5" t="s">
        <v>46</v>
      </c>
      <c r="F5" s="36" t="s">
        <v>68</v>
      </c>
      <c r="G5" s="36" t="s">
        <v>48</v>
      </c>
      <c r="H5" t="s">
        <v>34</v>
      </c>
      <c r="I5" s="36" t="s">
        <v>50</v>
      </c>
      <c r="J5" s="36" t="s">
        <v>51</v>
      </c>
      <c r="K5" s="36" t="s">
        <v>52</v>
      </c>
      <c r="L5" s="36" t="s">
        <v>53</v>
      </c>
      <c r="M5" t="s">
        <v>54</v>
      </c>
      <c r="N5" t="s">
        <v>55</v>
      </c>
      <c r="O5" t="s">
        <v>56</v>
      </c>
      <c r="P5" t="s">
        <v>57</v>
      </c>
      <c r="Q5" t="s">
        <v>58</v>
      </c>
    </row>
    <row r="6" spans="2:17" x14ac:dyDescent="0.25">
      <c r="B6" t="s">
        <v>6</v>
      </c>
      <c r="C6" t="s">
        <v>59</v>
      </c>
      <c r="D6" t="s">
        <v>60</v>
      </c>
      <c r="F6" t="s">
        <v>47</v>
      </c>
      <c r="I6" t="s">
        <v>69</v>
      </c>
      <c r="K6" t="s">
        <v>62</v>
      </c>
      <c r="M6" s="36" t="s">
        <v>63</v>
      </c>
      <c r="N6" s="36" t="s">
        <v>64</v>
      </c>
      <c r="P6" t="s">
        <v>65</v>
      </c>
      <c r="Q6" t="s">
        <v>66</v>
      </c>
    </row>
    <row r="7" spans="2:17" x14ac:dyDescent="0.25">
      <c r="B7" t="s">
        <v>74</v>
      </c>
      <c r="D7" t="s">
        <v>67</v>
      </c>
      <c r="I7" t="s">
        <v>7</v>
      </c>
      <c r="P7" t="s">
        <v>73</v>
      </c>
      <c r="Q7" s="36" t="s">
        <v>199</v>
      </c>
    </row>
    <row r="8" spans="2:17" x14ac:dyDescent="0.25">
      <c r="B8" t="s">
        <v>71</v>
      </c>
      <c r="D8" s="36" t="s">
        <v>72</v>
      </c>
      <c r="I8" t="s">
        <v>76</v>
      </c>
      <c r="P8" t="s">
        <v>77</v>
      </c>
    </row>
    <row r="9" spans="2:17" x14ac:dyDescent="0.25">
      <c r="B9" t="s">
        <v>78</v>
      </c>
      <c r="D9" t="s">
        <v>75</v>
      </c>
      <c r="P9" t="s">
        <v>79</v>
      </c>
    </row>
    <row r="10" spans="2:17" x14ac:dyDescent="0.25">
      <c r="P10" s="36" t="s">
        <v>70</v>
      </c>
    </row>
    <row r="12" spans="2:17" x14ac:dyDescent="0.25">
      <c r="F12" s="2" t="s">
        <v>152</v>
      </c>
      <c r="G12" s="2"/>
    </row>
    <row r="13" spans="2:17" x14ac:dyDescent="0.25">
      <c r="B13" s="2" t="s">
        <v>9</v>
      </c>
      <c r="C13" t="s">
        <v>3</v>
      </c>
      <c r="F13" s="36" t="s">
        <v>28</v>
      </c>
      <c r="G13" t="s">
        <v>100</v>
      </c>
      <c r="J13" s="41"/>
      <c r="K13" s="42"/>
      <c r="L13" s="42"/>
    </row>
    <row r="14" spans="2:17" ht="30" x14ac:dyDescent="0.25">
      <c r="B14" s="1" t="s">
        <v>188</v>
      </c>
      <c r="C14" s="1" t="s">
        <v>11</v>
      </c>
      <c r="F14" s="36" t="s">
        <v>43</v>
      </c>
      <c r="G14" s="36" t="s">
        <v>101</v>
      </c>
      <c r="J14" s="41"/>
      <c r="K14" s="42"/>
      <c r="L14" s="42"/>
    </row>
    <row r="15" spans="2:17" x14ac:dyDescent="0.25">
      <c r="B15" s="1" t="s">
        <v>189</v>
      </c>
      <c r="C15" t="s">
        <v>12</v>
      </c>
      <c r="F15" s="36" t="s">
        <v>6</v>
      </c>
      <c r="G15" s="36" t="s">
        <v>102</v>
      </c>
      <c r="J15" s="41"/>
      <c r="K15" s="42"/>
      <c r="L15" s="42"/>
    </row>
    <row r="16" spans="2:17" x14ac:dyDescent="0.25">
      <c r="B16" t="s">
        <v>0</v>
      </c>
      <c r="C16" t="s">
        <v>13</v>
      </c>
      <c r="F16" s="36" t="s">
        <v>71</v>
      </c>
      <c r="G16" s="36" t="s">
        <v>103</v>
      </c>
      <c r="J16" s="41"/>
      <c r="K16" s="42"/>
      <c r="L16" s="42"/>
    </row>
    <row r="17" spans="3:12" x14ac:dyDescent="0.25">
      <c r="C17" t="s">
        <v>14</v>
      </c>
      <c r="F17" s="36" t="s">
        <v>74</v>
      </c>
      <c r="G17" s="36" t="s">
        <v>104</v>
      </c>
      <c r="J17" s="41"/>
      <c r="K17" s="42"/>
      <c r="L17" s="42"/>
    </row>
    <row r="18" spans="3:12" x14ac:dyDescent="0.25">
      <c r="C18" t="s">
        <v>15</v>
      </c>
      <c r="F18" s="36" t="s">
        <v>78</v>
      </c>
      <c r="G18" s="36" t="s">
        <v>105</v>
      </c>
      <c r="J18" s="41"/>
      <c r="K18" s="42"/>
      <c r="L18" s="42"/>
    </row>
    <row r="19" spans="3:12" x14ac:dyDescent="0.25">
      <c r="C19" t="s">
        <v>16</v>
      </c>
      <c r="F19" s="36" t="s">
        <v>29</v>
      </c>
      <c r="G19" s="36" t="s">
        <v>106</v>
      </c>
      <c r="J19" s="41"/>
      <c r="K19" s="42"/>
      <c r="L19" s="42"/>
    </row>
    <row r="20" spans="3:12" x14ac:dyDescent="0.25">
      <c r="C20" t="s">
        <v>17</v>
      </c>
      <c r="F20" s="36" t="s">
        <v>44</v>
      </c>
      <c r="G20" s="36" t="s">
        <v>107</v>
      </c>
      <c r="J20" s="41"/>
      <c r="K20" s="42"/>
      <c r="L20" s="42"/>
    </row>
    <row r="21" spans="3:12" x14ac:dyDescent="0.25">
      <c r="C21" t="s">
        <v>18</v>
      </c>
      <c r="F21" s="36" t="s">
        <v>59</v>
      </c>
      <c r="G21" s="36" t="s">
        <v>108</v>
      </c>
      <c r="J21" s="41"/>
      <c r="K21" s="42"/>
      <c r="L21" s="42"/>
    </row>
    <row r="22" spans="3:12" x14ac:dyDescent="0.25">
      <c r="C22" t="s">
        <v>19</v>
      </c>
      <c r="F22" s="36" t="s">
        <v>30</v>
      </c>
      <c r="G22" s="36" t="s">
        <v>109</v>
      </c>
      <c r="J22" s="41"/>
      <c r="K22" s="42"/>
      <c r="L22" s="42"/>
    </row>
    <row r="23" spans="3:12" x14ac:dyDescent="0.25">
      <c r="C23" t="s">
        <v>20</v>
      </c>
      <c r="F23" s="36" t="s">
        <v>45</v>
      </c>
      <c r="G23" s="36" t="s">
        <v>110</v>
      </c>
      <c r="J23" s="41"/>
      <c r="K23" s="42"/>
      <c r="L23" s="42"/>
    </row>
    <row r="24" spans="3:12" x14ac:dyDescent="0.25">
      <c r="C24" t="s">
        <v>21</v>
      </c>
      <c r="F24" s="36" t="s">
        <v>60</v>
      </c>
      <c r="G24" s="36" t="s">
        <v>111</v>
      </c>
      <c r="J24" s="41"/>
      <c r="K24" s="42"/>
      <c r="L24" s="42"/>
    </row>
    <row r="25" spans="3:12" x14ac:dyDescent="0.25">
      <c r="C25" t="s">
        <v>22</v>
      </c>
      <c r="F25" s="36" t="s">
        <v>67</v>
      </c>
      <c r="G25" s="36" t="s">
        <v>112</v>
      </c>
      <c r="J25" s="41"/>
      <c r="K25" s="42"/>
      <c r="L25" s="42"/>
    </row>
    <row r="26" spans="3:12" x14ac:dyDescent="0.25">
      <c r="C26" t="s">
        <v>23</v>
      </c>
      <c r="F26" s="36" t="s">
        <v>72</v>
      </c>
      <c r="G26" s="36" t="s">
        <v>113</v>
      </c>
      <c r="J26" s="41"/>
      <c r="K26" s="42"/>
      <c r="L26" s="42"/>
    </row>
    <row r="27" spans="3:12" x14ac:dyDescent="0.25">
      <c r="C27" t="s">
        <v>24</v>
      </c>
      <c r="F27" s="36" t="s">
        <v>75</v>
      </c>
      <c r="G27" s="36" t="s">
        <v>114</v>
      </c>
      <c r="J27" s="43"/>
      <c r="K27" s="42"/>
      <c r="L27" s="42"/>
    </row>
    <row r="28" spans="3:12" x14ac:dyDescent="0.25">
      <c r="C28" t="s">
        <v>25</v>
      </c>
      <c r="F28" s="36" t="s">
        <v>31</v>
      </c>
      <c r="G28" s="36" t="s">
        <v>115</v>
      </c>
      <c r="J28" s="43"/>
      <c r="K28" s="42"/>
      <c r="L28" s="42"/>
    </row>
    <row r="29" spans="3:12" x14ac:dyDescent="0.25">
      <c r="C29" t="s">
        <v>26</v>
      </c>
      <c r="F29" s="36" t="s">
        <v>46</v>
      </c>
      <c r="G29" s="36" t="s">
        <v>116</v>
      </c>
      <c r="J29" s="43"/>
      <c r="K29" s="42"/>
      <c r="L29" s="42"/>
    </row>
    <row r="30" spans="3:12" x14ac:dyDescent="0.25">
      <c r="F30" s="36" t="s">
        <v>32</v>
      </c>
      <c r="G30" s="36" t="s">
        <v>117</v>
      </c>
      <c r="J30" s="43"/>
      <c r="K30" s="42"/>
      <c r="L30" s="42"/>
    </row>
    <row r="31" spans="3:12" x14ac:dyDescent="0.25">
      <c r="F31" s="36" t="s">
        <v>47</v>
      </c>
      <c r="G31" s="36" t="s">
        <v>118</v>
      </c>
      <c r="J31" s="43"/>
      <c r="K31" s="42"/>
      <c r="L31" s="42"/>
    </row>
    <row r="32" spans="3:12" x14ac:dyDescent="0.25">
      <c r="F32" s="36" t="s">
        <v>68</v>
      </c>
      <c r="G32" s="36" t="s">
        <v>119</v>
      </c>
      <c r="J32" s="41"/>
      <c r="K32" s="42"/>
      <c r="L32" s="42"/>
    </row>
    <row r="33" spans="6:12" x14ac:dyDescent="0.25">
      <c r="F33" s="36" t="s">
        <v>33</v>
      </c>
      <c r="G33" s="36" t="s">
        <v>120</v>
      </c>
      <c r="J33" s="43"/>
      <c r="K33" s="42"/>
      <c r="L33" s="42"/>
    </row>
    <row r="34" spans="6:12" x14ac:dyDescent="0.25">
      <c r="F34" s="36" t="s">
        <v>48</v>
      </c>
      <c r="G34" s="36" t="s">
        <v>121</v>
      </c>
      <c r="J34" s="43"/>
      <c r="K34" s="42"/>
      <c r="L34" s="42"/>
    </row>
    <row r="35" spans="6:12" x14ac:dyDescent="0.25">
      <c r="F35" s="36" t="s">
        <v>34</v>
      </c>
      <c r="G35" s="36" t="s">
        <v>122</v>
      </c>
      <c r="J35" s="43"/>
      <c r="K35" s="42"/>
      <c r="L35" s="42"/>
    </row>
    <row r="36" spans="6:12" x14ac:dyDescent="0.25">
      <c r="F36" s="36" t="s">
        <v>49</v>
      </c>
      <c r="G36" s="36" t="s">
        <v>123</v>
      </c>
      <c r="J36" s="43"/>
      <c r="K36" s="42"/>
      <c r="L36" s="42"/>
    </row>
    <row r="37" spans="6:12" x14ac:dyDescent="0.25">
      <c r="F37" s="36" t="s">
        <v>35</v>
      </c>
      <c r="G37" s="36" t="s">
        <v>124</v>
      </c>
      <c r="J37" s="43"/>
      <c r="K37" s="42"/>
      <c r="L37" s="42"/>
    </row>
    <row r="38" spans="6:12" x14ac:dyDescent="0.25">
      <c r="F38" s="36" t="s">
        <v>50</v>
      </c>
      <c r="G38" s="36" t="s">
        <v>125</v>
      </c>
      <c r="J38" s="44"/>
      <c r="K38" s="42"/>
      <c r="L38" s="42"/>
    </row>
    <row r="39" spans="6:12" x14ac:dyDescent="0.25">
      <c r="F39" s="36" t="s">
        <v>61</v>
      </c>
      <c r="G39" s="36" t="e">
        <v>#N/A</v>
      </c>
      <c r="J39" s="44"/>
      <c r="K39" s="42"/>
      <c r="L39" s="42"/>
    </row>
    <row r="40" spans="6:12" x14ac:dyDescent="0.25">
      <c r="F40" s="36" t="s">
        <v>69</v>
      </c>
      <c r="G40" s="36" t="s">
        <v>126</v>
      </c>
      <c r="J40" s="44"/>
      <c r="K40" s="42"/>
      <c r="L40" s="42"/>
    </row>
    <row r="41" spans="6:12" x14ac:dyDescent="0.25">
      <c r="F41" s="36" t="s">
        <v>7</v>
      </c>
      <c r="G41" s="36" t="s">
        <v>127</v>
      </c>
      <c r="J41" s="44"/>
      <c r="K41" s="42"/>
      <c r="L41" s="42"/>
    </row>
    <row r="42" spans="6:12" x14ac:dyDescent="0.25">
      <c r="F42" s="36" t="s">
        <v>76</v>
      </c>
      <c r="G42" s="36" t="s">
        <v>128</v>
      </c>
      <c r="J42" s="44"/>
      <c r="K42" s="42"/>
      <c r="L42" s="42"/>
    </row>
    <row r="43" spans="6:12" x14ac:dyDescent="0.25">
      <c r="F43" s="36" t="s">
        <v>36</v>
      </c>
      <c r="G43" s="36" t="s">
        <v>129</v>
      </c>
      <c r="J43" s="44"/>
      <c r="K43" s="42"/>
      <c r="L43" s="42"/>
    </row>
    <row r="44" spans="6:12" x14ac:dyDescent="0.25">
      <c r="F44" s="36" t="s">
        <v>51</v>
      </c>
      <c r="G44" s="36" t="s">
        <v>130</v>
      </c>
      <c r="J44" s="44"/>
      <c r="K44" s="42"/>
      <c r="L44" s="42"/>
    </row>
    <row r="45" spans="6:12" x14ac:dyDescent="0.25">
      <c r="F45" s="36" t="s">
        <v>37</v>
      </c>
      <c r="G45" s="36" t="s">
        <v>131</v>
      </c>
      <c r="J45" s="44"/>
      <c r="K45" s="42"/>
      <c r="L45" s="42"/>
    </row>
    <row r="46" spans="6:12" x14ac:dyDescent="0.25">
      <c r="F46" s="36" t="s">
        <v>52</v>
      </c>
      <c r="G46" s="36" t="s">
        <v>132</v>
      </c>
      <c r="J46" s="44"/>
      <c r="K46" s="42"/>
      <c r="L46" s="42"/>
    </row>
    <row r="47" spans="6:12" x14ac:dyDescent="0.25">
      <c r="F47" s="36" t="s">
        <v>38</v>
      </c>
      <c r="G47" s="36" t="s">
        <v>133</v>
      </c>
      <c r="J47" s="44"/>
      <c r="K47" s="42"/>
      <c r="L47" s="42"/>
    </row>
    <row r="48" spans="6:12" x14ac:dyDescent="0.25">
      <c r="F48" s="36" t="s">
        <v>53</v>
      </c>
      <c r="G48" s="36" t="s">
        <v>134</v>
      </c>
      <c r="J48" s="44"/>
      <c r="K48" s="42"/>
      <c r="L48" s="42"/>
    </row>
    <row r="49" spans="6:12" x14ac:dyDescent="0.25">
      <c r="F49" s="36" t="s">
        <v>39</v>
      </c>
      <c r="G49" s="36" t="s">
        <v>135</v>
      </c>
      <c r="J49" s="44"/>
      <c r="K49" s="42"/>
      <c r="L49" s="42"/>
    </row>
    <row r="50" spans="6:12" x14ac:dyDescent="0.25">
      <c r="F50" s="36" t="s">
        <v>54</v>
      </c>
      <c r="G50" s="36" t="s">
        <v>136</v>
      </c>
      <c r="J50" s="44"/>
      <c r="K50" s="42"/>
      <c r="L50" s="42"/>
    </row>
    <row r="51" spans="6:12" x14ac:dyDescent="0.25">
      <c r="F51" s="36" t="s">
        <v>63</v>
      </c>
      <c r="G51" s="36" t="s">
        <v>137</v>
      </c>
      <c r="J51" s="44"/>
      <c r="K51" s="42"/>
      <c r="L51" s="42"/>
    </row>
    <row r="52" spans="6:12" x14ac:dyDescent="0.25">
      <c r="F52" s="36" t="s">
        <v>40</v>
      </c>
      <c r="G52" s="36" t="s">
        <v>138</v>
      </c>
      <c r="J52" s="44"/>
      <c r="K52" s="42"/>
      <c r="L52" s="42"/>
    </row>
    <row r="53" spans="6:12" x14ac:dyDescent="0.25">
      <c r="F53" s="36" t="s">
        <v>55</v>
      </c>
      <c r="G53" s="36" t="s">
        <v>139</v>
      </c>
      <c r="J53" s="44"/>
      <c r="K53" s="42"/>
      <c r="L53" s="42"/>
    </row>
    <row r="54" spans="6:12" x14ac:dyDescent="0.25">
      <c r="F54" s="36" t="s">
        <v>64</v>
      </c>
      <c r="G54" s="36" t="s">
        <v>140</v>
      </c>
      <c r="J54" s="44"/>
      <c r="K54" s="42"/>
      <c r="L54" s="42"/>
    </row>
    <row r="55" spans="6:12" x14ac:dyDescent="0.25">
      <c r="F55" s="36" t="s">
        <v>41</v>
      </c>
      <c r="G55" s="36" t="s">
        <v>141</v>
      </c>
      <c r="J55" s="44"/>
      <c r="K55" s="42"/>
      <c r="L55" s="42"/>
    </row>
    <row r="56" spans="6:12" x14ac:dyDescent="0.25">
      <c r="F56" s="36" t="s">
        <v>42</v>
      </c>
      <c r="G56" s="36" t="s">
        <v>142</v>
      </c>
      <c r="J56" s="44"/>
      <c r="K56" s="42"/>
      <c r="L56" s="42"/>
    </row>
    <row r="57" spans="6:12" x14ac:dyDescent="0.25">
      <c r="F57" s="36" t="s">
        <v>57</v>
      </c>
      <c r="G57" s="36" t="s">
        <v>143</v>
      </c>
      <c r="J57" s="44"/>
      <c r="K57" s="42"/>
      <c r="L57" s="42"/>
    </row>
    <row r="58" spans="6:12" x14ac:dyDescent="0.25">
      <c r="F58" s="36" t="s">
        <v>65</v>
      </c>
      <c r="G58" s="36" t="s">
        <v>144</v>
      </c>
      <c r="J58" s="44"/>
      <c r="K58" s="42"/>
      <c r="L58" s="42"/>
    </row>
    <row r="59" spans="6:12" x14ac:dyDescent="0.25">
      <c r="F59" s="36" t="s">
        <v>70</v>
      </c>
      <c r="G59" s="36" t="s">
        <v>145</v>
      </c>
      <c r="J59" s="44"/>
      <c r="K59" s="42"/>
      <c r="L59" s="42"/>
    </row>
    <row r="60" spans="6:12" x14ac:dyDescent="0.25">
      <c r="F60" s="36" t="s">
        <v>73</v>
      </c>
      <c r="G60" s="36" t="s">
        <v>146</v>
      </c>
      <c r="J60" s="44"/>
      <c r="K60" s="42"/>
      <c r="L60" s="42"/>
    </row>
    <row r="61" spans="6:12" x14ac:dyDescent="0.25">
      <c r="F61" s="36" t="s">
        <v>77</v>
      </c>
      <c r="G61" s="36" t="s">
        <v>147</v>
      </c>
      <c r="J61" s="44"/>
      <c r="K61" s="42"/>
      <c r="L61" s="42"/>
    </row>
    <row r="62" spans="6:12" x14ac:dyDescent="0.25">
      <c r="F62" s="36" t="s">
        <v>79</v>
      </c>
      <c r="G62" s="36" t="s">
        <v>148</v>
      </c>
      <c r="J62" s="44"/>
      <c r="K62" s="42"/>
      <c r="L62" s="42"/>
    </row>
    <row r="63" spans="6:12" x14ac:dyDescent="0.25">
      <c r="F63" s="36" t="s">
        <v>5</v>
      </c>
      <c r="G63" s="36" t="s">
        <v>149</v>
      </c>
      <c r="H63" s="36"/>
      <c r="J63" s="44"/>
      <c r="K63" s="42"/>
      <c r="L63" s="42"/>
    </row>
    <row r="64" spans="6:12" x14ac:dyDescent="0.25">
      <c r="F64" s="36" t="s">
        <v>58</v>
      </c>
      <c r="G64" s="36" t="s">
        <v>151</v>
      </c>
      <c r="H64" s="36"/>
      <c r="J64" s="44"/>
      <c r="K64" s="42"/>
      <c r="L64" s="42"/>
    </row>
    <row r="65" spans="6:12" x14ac:dyDescent="0.25">
      <c r="F65" s="36" t="s">
        <v>66</v>
      </c>
      <c r="G65" s="36" t="s">
        <v>150</v>
      </c>
      <c r="H65" s="36"/>
      <c r="J65" s="44"/>
      <c r="K65" s="42"/>
      <c r="L65" s="42"/>
    </row>
    <row r="66" spans="6:12" x14ac:dyDescent="0.25">
      <c r="F66" s="36" t="s">
        <v>199</v>
      </c>
      <c r="G66" s="36" t="s">
        <v>200</v>
      </c>
    </row>
    <row r="67" spans="6:12" x14ac:dyDescent="0.25">
      <c r="F67" s="36"/>
      <c r="G67" s="36"/>
    </row>
    <row r="68" spans="6:12" x14ac:dyDescent="0.25">
      <c r="F68" s="36"/>
      <c r="G68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AdjTool</vt:lpstr>
      <vt:lpstr>JobDeptList</vt:lpstr>
      <vt:lpstr>_301</vt:lpstr>
      <vt:lpstr>_303</vt:lpstr>
      <vt:lpstr>_304</vt:lpstr>
      <vt:lpstr>_306</vt:lpstr>
      <vt:lpstr>_309</vt:lpstr>
      <vt:lpstr>_311</vt:lpstr>
      <vt:lpstr>_315</vt:lpstr>
      <vt:lpstr>_316</vt:lpstr>
      <vt:lpstr>_328</vt:lpstr>
      <vt:lpstr>_329</vt:lpstr>
      <vt:lpstr>_330</vt:lpstr>
      <vt:lpstr>_333</vt:lpstr>
      <vt:lpstr>_339</vt:lpstr>
      <vt:lpstr>_341</vt:lpstr>
      <vt:lpstr>Admin</vt:lpstr>
      <vt:lpstr>DeptList</vt:lpstr>
      <vt:lpstr>DeptName</vt:lpstr>
      <vt:lpstr>Options</vt:lpstr>
      <vt:lpstr>AdjTool!Print_Area</vt:lpstr>
      <vt:lpstr>Service</vt:lpstr>
    </vt:vector>
  </TitlesOfParts>
  <Company>Safeway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Scizak</dc:creator>
  <cp:lastModifiedBy>bhunt11</cp:lastModifiedBy>
  <cp:lastPrinted>2015-04-10T14:34:17Z</cp:lastPrinted>
  <dcterms:created xsi:type="dcterms:W3CDTF">2015-04-07T23:03:15Z</dcterms:created>
  <dcterms:modified xsi:type="dcterms:W3CDTF">2015-04-21T20:36:16Z</dcterms:modified>
</cp:coreProperties>
</file>